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5805" windowHeight="5880" activeTab="4"/>
  </bookViews>
  <sheets>
    <sheet name="აქტივობების ჯამური ბიუჯეტი" sheetId="5" r:id="rId1"/>
    <sheet name="ნსდს-ვერსია" sheetId="1" r:id="rId2"/>
    <sheet name="ჯანდაცვის ვერსია პროტოკოლის მიხ" sheetId="2" r:id="rId3"/>
    <sheet name="ჯანდაცვის ვერსია - ეკონომიური" sheetId="3" r:id="rId4"/>
    <sheet name="პროგრამის დანართები" sheetId="4" r:id="rId5"/>
    <sheet name="ტრენინგების ბიუჯეტი" sheetId="6" r:id="rId6"/>
    <sheet name="ტრენინგების ტექდავალება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4" i="3" l="1"/>
  <c r="M22" i="3"/>
  <c r="M22" i="2"/>
  <c r="E10" i="5"/>
  <c r="D10" i="5"/>
  <c r="C12" i="6"/>
  <c r="C11" i="6"/>
  <c r="C10" i="6"/>
  <c r="C9" i="6"/>
  <c r="C7" i="6" s="1"/>
  <c r="C6" i="6"/>
  <c r="C5" i="6" l="1"/>
  <c r="J19" i="3" l="1"/>
  <c r="M17" i="3"/>
  <c r="M16" i="3"/>
  <c r="M15" i="3"/>
  <c r="M14" i="3"/>
  <c r="M13" i="3"/>
  <c r="L13" i="3"/>
  <c r="K13" i="3"/>
  <c r="M12" i="3"/>
  <c r="L12" i="3"/>
  <c r="K12" i="3"/>
  <c r="M11" i="3"/>
  <c r="L11" i="3"/>
  <c r="K11" i="3"/>
  <c r="M10" i="3"/>
  <c r="L10" i="3"/>
  <c r="K10" i="3"/>
  <c r="M9" i="3"/>
  <c r="L9" i="3"/>
  <c r="K9" i="3"/>
  <c r="M8" i="3"/>
  <c r="L8" i="3"/>
  <c r="K8" i="3"/>
  <c r="M10" i="2"/>
  <c r="M11" i="2"/>
  <c r="M12" i="2"/>
  <c r="M13" i="2"/>
  <c r="M14" i="2"/>
  <c r="M15" i="2"/>
  <c r="M16" i="2"/>
  <c r="M17" i="2"/>
  <c r="M9" i="2"/>
  <c r="L13" i="2"/>
  <c r="L12" i="2"/>
  <c r="L11" i="2"/>
  <c r="L10" i="2"/>
  <c r="L9" i="2"/>
  <c r="K13" i="2"/>
  <c r="K12" i="2"/>
  <c r="K11" i="2"/>
  <c r="K10" i="2"/>
  <c r="K9" i="2"/>
  <c r="K19" i="2"/>
  <c r="M19" i="2"/>
  <c r="M8" i="2"/>
  <c r="L19" i="2"/>
  <c r="L8" i="2"/>
  <c r="K8" i="2"/>
  <c r="J19" i="2"/>
  <c r="D26" i="1"/>
  <c r="D31" i="1" s="1"/>
  <c r="F31" i="1" s="1"/>
  <c r="D18" i="1"/>
  <c r="D22" i="1" s="1"/>
  <c r="F22" i="1" s="1"/>
  <c r="M13" i="1"/>
  <c r="D12" i="1"/>
  <c r="F12" i="1" s="1"/>
  <c r="D10" i="1"/>
  <c r="D15" i="1" s="1"/>
  <c r="F15" i="1" s="1"/>
  <c r="E7" i="1"/>
  <c r="D7" i="1"/>
  <c r="L6" i="1"/>
  <c r="K6" i="1"/>
  <c r="M6" i="1" s="1"/>
  <c r="K5" i="1"/>
  <c r="J5" i="1"/>
  <c r="L5" i="1" s="1"/>
  <c r="K4" i="1"/>
  <c r="J4" i="1"/>
  <c r="L4" i="1" s="1"/>
  <c r="D7" i="5" l="1"/>
  <c r="D8" i="5"/>
  <c r="E8" i="5" s="1"/>
  <c r="D13" i="1"/>
  <c r="F13" i="1" s="1"/>
  <c r="K19" i="3"/>
  <c r="M19" i="3"/>
  <c r="L19" i="3"/>
  <c r="M5" i="1"/>
  <c r="K20" i="3"/>
  <c r="M20" i="3"/>
  <c r="L20" i="3"/>
  <c r="L20" i="2"/>
  <c r="K7" i="1"/>
  <c r="L7" i="1"/>
  <c r="M4" i="1"/>
  <c r="D14" i="1"/>
  <c r="F14" i="1" s="1"/>
  <c r="F16" i="1" s="1"/>
  <c r="D21" i="1"/>
  <c r="F21" i="1" s="1"/>
  <c r="D23" i="1"/>
  <c r="F23" i="1" s="1"/>
  <c r="D28" i="1"/>
  <c r="F28" i="1" s="1"/>
  <c r="D30" i="1"/>
  <c r="F30" i="1" s="1"/>
  <c r="D32" i="1"/>
  <c r="F32" i="1" s="1"/>
  <c r="D20" i="1"/>
  <c r="F20" i="1" s="1"/>
  <c r="D29" i="1"/>
  <c r="F29" i="1" s="1"/>
  <c r="D9" i="5" l="1"/>
  <c r="E9" i="5" s="1"/>
  <c r="D11" i="5"/>
  <c r="E7" i="5"/>
  <c r="M20" i="2"/>
  <c r="K20" i="2"/>
  <c r="M7" i="1"/>
  <c r="F33" i="1"/>
  <c r="F24" i="1"/>
  <c r="M10" i="1" s="1"/>
  <c r="E11" i="5" l="1"/>
  <c r="M11" i="1"/>
  <c r="M24" i="2"/>
</calcChain>
</file>

<file path=xl/sharedStrings.xml><?xml version="1.0" encoding="utf-8"?>
<sst xmlns="http://schemas.openxmlformats.org/spreadsheetml/2006/main" count="153" uniqueCount="90">
  <si>
    <t>სერვისების 50%-ით მოცვის შემთხვევაში</t>
  </si>
  <si>
    <t>1527 გამოკვლეული</t>
  </si>
  <si>
    <t>18 წლამდე ასაკის ოჯახის წევრები</t>
  </si>
  <si>
    <t>პირველადი დიაგნოსტიკა</t>
  </si>
  <si>
    <t>განმეორებითი დიაგნოსტიკა</t>
  </si>
  <si>
    <t>ერთეულის ღირებულება</t>
  </si>
  <si>
    <t>ერთი დოზა სამი დასახელების მედიკამენტის  ღირებულება</t>
  </si>
  <si>
    <t>მედიკამენტების გამოყენების დღეების რაოდენობა</t>
  </si>
  <si>
    <t>ტესტირების ღირებულება</t>
  </si>
  <si>
    <t>მედიკამენტების ღირებულება</t>
  </si>
  <si>
    <t>სულ</t>
  </si>
  <si>
    <t xml:space="preserve">ტყვიის დონე სისხლში 5-9 მკგ/დლ </t>
  </si>
  <si>
    <t>ტყვიის დონე სისხლში 10-34 მკგ/დლ</t>
  </si>
  <si>
    <t xml:space="preserve">ტყვიის დონე სისხლში 35-59 მკგ/დლ </t>
  </si>
  <si>
    <t>საყოველთაო ჯანდაცვის სახელმწიფო პროგრამისა და მოქალაქის თანადაფინანსების მოცულობა</t>
  </si>
  <si>
    <t xml:space="preserve">რაოდენობა 1 ბავშვზე - 5-9 მკგ/დლ </t>
  </si>
  <si>
    <t>ერთეულის ფასი</t>
  </si>
  <si>
    <t>ბიუჯეტი 50%-იანი მოცვის პირობებში</t>
  </si>
  <si>
    <t>საყოველთაო ჯანდაცვისა და მოქალაქის თანადაფინანსების მოცულობა</t>
  </si>
  <si>
    <t>სულ სამედიცინო სერვისებისა და მედიკამენტების ბიუჯეტი</t>
  </si>
  <si>
    <t xml:space="preserve">ექიმთან ვიზიტი </t>
  </si>
  <si>
    <t>სისხლის საერთო ანალიზი</t>
  </si>
  <si>
    <t>გარემოს კვლევა ერთი სრული პაკეტი - 200 ლარი</t>
  </si>
  <si>
    <t>ფერიტინი</t>
  </si>
  <si>
    <r>
      <t>C</t>
    </r>
    <r>
      <rPr>
        <b/>
        <sz val="10"/>
        <color theme="1"/>
        <rFont val="Sylfaen"/>
        <family val="1"/>
      </rPr>
      <t xml:space="preserve">-რეაქტიული ცილა </t>
    </r>
  </si>
  <si>
    <t xml:space="preserve">რაოდენობა 1 ბავშვზე - 10-34 მკგ/დლ </t>
  </si>
  <si>
    <t xml:space="preserve">რაოდენობა 1 ბავშვზე -35-59 მკგ/დლ </t>
  </si>
  <si>
    <t xml:space="preserve">რკინის დონე სისხლში; </t>
  </si>
  <si>
    <t>ჰემოგლობინი ან ჰემატოკრიტი;</t>
  </si>
  <si>
    <t>შარდში ჰემატინის რაოდენობა</t>
  </si>
  <si>
    <t xml:space="preserve">მუცლის ღრუს რენტგენოგრაფია </t>
  </si>
  <si>
    <t>ბენეფიციართა რაოდენობა</t>
  </si>
  <si>
    <t>ტყვიის შემცველობაზე პირველადი დიაგნოსტიკა</t>
  </si>
  <si>
    <t>ტყვიის შემცველობაზე განმეორებითი დიაგნოსტიკა</t>
  </si>
  <si>
    <t>რკინის დონე სისხლში</t>
  </si>
  <si>
    <t>ჰემოგლობინი ან ჰემატოკრიტი</t>
  </si>
  <si>
    <t>მედიკამენტური მკურნალობა (გამოყენებული დღეები)</t>
  </si>
  <si>
    <t>MICS კვლევაში მონაწილე ბავშვების ოჯახის წევრი 18 წლამდე ასაკის ბავშვები</t>
  </si>
  <si>
    <t>ტყვიის დონის განსაზღვრის შემდეგ განმეორებითი ტესტირების რაოდენობა</t>
  </si>
  <si>
    <t>ტყვიის დონის განსაზღვრისათვის პირველადი ტესტირების რაოდენობა</t>
  </si>
  <si>
    <t>ტყვიის დონე სისხლში</t>
  </si>
  <si>
    <t>5-9 მკგ/დლ</t>
  </si>
  <si>
    <t>10-34 მკგ/დლ</t>
  </si>
  <si>
    <t>35-59 მკგ/დლ</t>
  </si>
  <si>
    <t>MICS კვლევაში მონაწილე 2-7 წლამდე ასაკის ბავშვები</t>
  </si>
  <si>
    <r>
      <t>C</t>
    </r>
    <r>
      <rPr>
        <b/>
        <sz val="10"/>
        <color theme="1"/>
        <rFont val="Sylfaen"/>
        <family val="1"/>
      </rPr>
      <t>-</t>
    </r>
    <r>
      <rPr>
        <sz val="8"/>
        <color theme="1"/>
        <rFont val="Sylfaen"/>
        <family val="1"/>
        <charset val="204"/>
      </rPr>
      <t xml:space="preserve">რეაქტიული ცილა </t>
    </r>
  </si>
  <si>
    <t>MICS კვლევაში მონაწილე 2-7 წლამდე ასაკის ბავშვები და მათი ოჯახის წევრი 18 წლამდე ასაკის ბავშვები, რომელთა სისხლში ტყვიის დონე:</t>
  </si>
  <si>
    <t>დასახელება</t>
  </si>
  <si>
    <t>ტყვიის შემცველობაზე დიაგნოსტიკა</t>
  </si>
  <si>
    <t>დამატებითი დიაგნოსტიკა</t>
  </si>
  <si>
    <t>მედიკამენტებით უზრუნველყოფა</t>
  </si>
  <si>
    <t>სპეციალისტების გადამზადება</t>
  </si>
  <si>
    <t>აქტივობა</t>
  </si>
  <si>
    <t xml:space="preserve"> ბიუჯეტი (ლარი) 100%-იანი მოცვით</t>
  </si>
  <si>
    <t>ბიუჯეტი (ლარი) 50%-იანი მოცვით</t>
  </si>
  <si>
    <t>N</t>
  </si>
  <si>
    <t>ღონისძიებების დასახელება</t>
  </si>
  <si>
    <t>ბიუჯეტი ცალკეული კომპონენტების მიხედვით</t>
  </si>
  <si>
    <t xml:space="preserve">სამედიცინო დაწესებულების თანამშრომლების  ტრენინგი </t>
  </si>
  <si>
    <t>ტრენერების ხელფასი (5 ტრენინგი - 2 ტრენერი)</t>
  </si>
  <si>
    <t>ადმინისტრაციული ხარჯი</t>
  </si>
  <si>
    <t>სამგზავრო ხარჯები</t>
  </si>
  <si>
    <t>2 ტრენერის სასტუმროს ხარჯი</t>
  </si>
  <si>
    <t>საგანმანათლებლო მასალები/საკანცელარიო ხარჯი</t>
  </si>
  <si>
    <t>მგზავრობის ხარჯები 2 ტრენერისთვის</t>
  </si>
  <si>
    <t>კვებით უზრუნველყოფა</t>
  </si>
  <si>
    <t>სხვა გაუთვალისწინებელი ხარჯები და დაწესებულების მოგება</t>
  </si>
  <si>
    <t>ტრენინგების ტექდავალება</t>
  </si>
  <si>
    <t>სამედიცინო დაწესებულებების თანამშრომელთა რაოდენობა რეგიონების მიხედვით</t>
  </si>
  <si>
    <t>ტრენინგის ჩატარების ადგილი</t>
  </si>
  <si>
    <t>მსმენელების სავარაუდო რაოდენობა რეგიონების მიხედვით</t>
  </si>
  <si>
    <t>ტრენინგ-დღეების რაოდენობა</t>
  </si>
  <si>
    <t>მომსახურების გაწევის ვადები</t>
  </si>
  <si>
    <t>მომსახურების ღირებულება</t>
  </si>
  <si>
    <t>თბილისი</t>
  </si>
  <si>
    <t>01.05.2019-30.06.2019</t>
  </si>
  <si>
    <t>17000 ლარი</t>
  </si>
  <si>
    <t>იმერეთი</t>
  </si>
  <si>
    <t>ქუთაისი</t>
  </si>
  <si>
    <t>ტესტირების ჯერადობა</t>
  </si>
  <si>
    <t>ჯამური ბიუჯეტი</t>
  </si>
  <si>
    <t>სულ ბიუჯეტი</t>
  </si>
  <si>
    <t>ბიუჯეტი 100% მოცვით</t>
  </si>
  <si>
    <t>ბიუჯეტი 50% მოცვით</t>
  </si>
  <si>
    <t>ტყვიის ბიომონიტორინგის ბიუჯეტი (პროტოკოლის არსებული ვერსიის მიხედვით)</t>
  </si>
  <si>
    <t>ერთეულის ფასი (ლარი)</t>
  </si>
  <si>
    <t>ტყვიის ბიომონიტორინგის ბიუჯეტი (კვლევების ჯერადობის შემცირებული ვერსიით)</t>
  </si>
  <si>
    <t>MICS კვლევაში მონაწილე 2-7 წლამდე ასაკის ბავშვები და მათი ოჯახის წევრი 18 წლამდე ასაკის ბავშვებისათვის სისხლში ტყვიის განსაზღვრისათვის საჭირო ტესტირების ჯერადობა</t>
  </si>
  <si>
    <t>MICS კვლევაში მონაწილე 2-7 წლამდე ასაკის ბავშვები და მათი ოჯახის წევრი 18 წლამდე ასაკის ბავშვებისათვის დამატებითი დიაგნოსტიკა და კვლევების ჯერადობა</t>
  </si>
  <si>
    <t>ტყვიის ბიომონიტორინგის ჩაშლილი ბიუჯეტი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</si>
</sst>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(* #,##0_);_(* \(#,##0\);_(* &quot;-&quot;??_);_(@_)"/>
    <numFmt numFmtId="165" formatCode="_-* #,##0\ _₾_-;\-* #,##0\ _₾_-;_-* &quot;-&quot;??\ _₾_-;_-@_-"/>
    <numFmt numFmtId="166" formatCode="0.0%"/>
    <numFmt numFmtId="167" formatCode="_-* #,##0.0\ _₾_-;\-* #,##0.0\ _₾_-;_-* &quot;-&quot;??\ _₾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Sylfaen"/>
      <family val="1"/>
    </font>
    <font>
      <b/>
      <sz val="11"/>
      <color theme="1"/>
      <name val="Calibri"/>
      <family val="2"/>
      <charset val="1"/>
      <scheme val="minor"/>
    </font>
    <font>
      <b/>
      <sz val="11"/>
      <color rgb="FFFF0000"/>
      <name val="Calibri"/>
      <family val="2"/>
      <scheme val="minor"/>
    </font>
    <font>
      <b/>
      <sz val="10"/>
      <color rgb="FF000000"/>
      <name val="Sylfaen"/>
      <family val="1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Sylfae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Sylfaen"/>
      <family val="1"/>
      <charset val="204"/>
    </font>
    <font>
      <b/>
      <sz val="14"/>
      <name val="Arial"/>
      <family val="2"/>
    </font>
    <font>
      <sz val="11"/>
      <name val="Arial"/>
      <family val="2"/>
      <charset val="204"/>
    </font>
    <font>
      <b/>
      <sz val="10"/>
      <name val="Arial"/>
      <family val="2"/>
    </font>
    <font>
      <b/>
      <sz val="10"/>
      <name val="Sylfaen"/>
      <family val="1"/>
    </font>
    <font>
      <sz val="10"/>
      <name val="Sylfaen"/>
      <family val="1"/>
    </font>
    <font>
      <b/>
      <sz val="16"/>
      <name val="Arial"/>
      <family val="2"/>
    </font>
    <font>
      <b/>
      <sz val="20"/>
      <name val="Arial"/>
      <family val="2"/>
    </font>
    <font>
      <b/>
      <sz val="8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17" fillId="0" borderId="0"/>
  </cellStyleXfs>
  <cellXfs count="110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/>
    <xf numFmtId="0" fontId="0" fillId="0" borderId="2" xfId="0" applyBorder="1" applyAlignment="1">
      <alignment vertical="center" wrapText="1"/>
    </xf>
    <xf numFmtId="10" fontId="0" fillId="0" borderId="2" xfId="2" applyNumberFormat="1" applyFont="1" applyBorder="1"/>
    <xf numFmtId="164" fontId="0" fillId="0" borderId="2" xfId="1" applyNumberFormat="1" applyFont="1" applyBorder="1"/>
    <xf numFmtId="0" fontId="0" fillId="0" borderId="2" xfId="0" applyBorder="1"/>
    <xf numFmtId="165" fontId="0" fillId="0" borderId="2" xfId="1" applyNumberFormat="1" applyFont="1" applyBorder="1"/>
    <xf numFmtId="165" fontId="4" fillId="0" borderId="2" xfId="1" applyNumberFormat="1" applyFont="1" applyBorder="1"/>
    <xf numFmtId="9" fontId="0" fillId="0" borderId="0" xfId="0" applyNumberFormat="1"/>
    <xf numFmtId="166" fontId="0" fillId="0" borderId="0" xfId="0" applyNumberFormat="1"/>
    <xf numFmtId="0" fontId="4" fillId="0" borderId="2" xfId="0" applyFont="1" applyBorder="1" applyAlignment="1">
      <alignment vertical="center" wrapText="1"/>
    </xf>
    <xf numFmtId="0" fontId="4" fillId="0" borderId="2" xfId="0" applyFont="1" applyBorder="1"/>
    <xf numFmtId="164" fontId="4" fillId="0" borderId="2" xfId="0" applyNumberFormat="1" applyFont="1" applyBorder="1"/>
    <xf numFmtId="0" fontId="4" fillId="0" borderId="0" xfId="0" applyFont="1"/>
    <xf numFmtId="0" fontId="5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vertical="center"/>
    </xf>
    <xf numFmtId="165" fontId="4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165" fontId="4" fillId="0" borderId="2" xfId="0" applyNumberFormat="1" applyFont="1" applyBorder="1"/>
    <xf numFmtId="0" fontId="8" fillId="0" borderId="2" xfId="0" applyFont="1" applyBorder="1" applyAlignment="1">
      <alignment horizontal="left" vertical="center" wrapText="1"/>
    </xf>
    <xf numFmtId="43" fontId="6" fillId="0" borderId="2" xfId="0" applyNumberFormat="1" applyFont="1" applyBorder="1" applyAlignment="1">
      <alignment horizontal="center" vertical="center" wrapText="1"/>
    </xf>
    <xf numFmtId="167" fontId="6" fillId="0" borderId="2" xfId="1" applyNumberFormat="1" applyFont="1" applyBorder="1" applyAlignment="1">
      <alignment vertical="center"/>
    </xf>
    <xf numFmtId="165" fontId="6" fillId="0" borderId="2" xfId="1" applyNumberFormat="1" applyFont="1" applyBorder="1" applyAlignment="1">
      <alignment vertical="center"/>
    </xf>
    <xf numFmtId="167" fontId="6" fillId="0" borderId="2" xfId="1" applyNumberFormat="1" applyFont="1" applyBorder="1" applyAlignment="1">
      <alignment horizontal="center" vertical="center"/>
    </xf>
    <xf numFmtId="43" fontId="4" fillId="0" borderId="2" xfId="0" applyNumberFormat="1" applyFont="1" applyBorder="1"/>
    <xf numFmtId="0" fontId="8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9" fillId="0" borderId="2" xfId="0" applyFont="1" applyBorder="1"/>
    <xf numFmtId="165" fontId="10" fillId="0" borderId="2" xfId="0" applyNumberFormat="1" applyFont="1" applyBorder="1"/>
    <xf numFmtId="0" fontId="9" fillId="0" borderId="0" xfId="0" applyFont="1"/>
    <xf numFmtId="165" fontId="6" fillId="0" borderId="2" xfId="1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43" fontId="0" fillId="0" borderId="0" xfId="1" applyFont="1"/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wrapText="1"/>
    </xf>
    <xf numFmtId="0" fontId="0" fillId="0" borderId="2" xfId="0" applyFill="1" applyBorder="1" applyAlignment="1">
      <alignment horizontal="center" vertical="center" wrapText="1"/>
    </xf>
    <xf numFmtId="43" fontId="0" fillId="0" borderId="2" xfId="1" applyFont="1" applyBorder="1"/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6" fillId="0" borderId="2" xfId="0" applyFont="1" applyBorder="1"/>
    <xf numFmtId="0" fontId="13" fillId="0" borderId="2" xfId="0" applyFont="1" applyBorder="1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43" fontId="0" fillId="0" borderId="2" xfId="0" applyNumberFormat="1" applyBorder="1" applyAlignment="1">
      <alignment horizontal="center"/>
    </xf>
    <xf numFmtId="43" fontId="0" fillId="0" borderId="2" xfId="1" applyFont="1" applyBorder="1" applyAlignment="1">
      <alignment horizontal="center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5" fillId="0" borderId="2" xfId="0" applyFont="1" applyFill="1" applyBorder="1"/>
    <xf numFmtId="43" fontId="15" fillId="0" borderId="2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7" fillId="0" borderId="0" xfId="3" applyAlignment="1">
      <alignment vertical="center"/>
    </xf>
    <xf numFmtId="0" fontId="17" fillId="0" borderId="0" xfId="3" applyFont="1" applyAlignment="1">
      <alignment vertical="center"/>
    </xf>
    <xf numFmtId="0" fontId="18" fillId="2" borderId="2" xfId="3" applyFont="1" applyFill="1" applyBorder="1" applyAlignment="1">
      <alignment horizontal="justify" vertical="center" wrapText="1"/>
    </xf>
    <xf numFmtId="0" fontId="19" fillId="2" borderId="2" xfId="3" applyFont="1" applyFill="1" applyBorder="1" applyAlignment="1">
      <alignment vertical="center" wrapText="1"/>
    </xf>
    <xf numFmtId="0" fontId="20" fillId="0" borderId="0" xfId="3" applyFont="1" applyAlignment="1">
      <alignment vertical="center"/>
    </xf>
    <xf numFmtId="0" fontId="17" fillId="3" borderId="2" xfId="3" applyFont="1" applyFill="1" applyBorder="1" applyAlignment="1">
      <alignment vertical="center"/>
    </xf>
    <xf numFmtId="0" fontId="21" fillId="3" borderId="2" xfId="3" applyFont="1" applyFill="1" applyBorder="1" applyAlignment="1">
      <alignment horizontal="left" vertical="center" wrapText="1"/>
    </xf>
    <xf numFmtId="4" fontId="18" fillId="3" borderId="2" xfId="3" applyNumberFormat="1" applyFont="1" applyFill="1" applyBorder="1" applyAlignment="1">
      <alignment horizontal="center" vertical="center" wrapText="1"/>
    </xf>
    <xf numFmtId="0" fontId="17" fillId="0" borderId="0" xfId="3" applyFont="1" applyFill="1" applyAlignment="1">
      <alignment vertical="center"/>
    </xf>
    <xf numFmtId="0" fontId="17" fillId="0" borderId="2" xfId="3" applyFont="1" applyFill="1" applyBorder="1" applyAlignment="1">
      <alignment vertical="center"/>
    </xf>
    <xf numFmtId="0" fontId="0" fillId="0" borderId="2" xfId="0" applyBorder="1" applyAlignment="1">
      <alignment wrapText="1"/>
    </xf>
    <xf numFmtId="2" fontId="22" fillId="0" borderId="2" xfId="4" applyNumberFormat="1" applyFont="1" applyBorder="1" applyAlignment="1">
      <alignment horizontal="center" vertical="center"/>
    </xf>
    <xf numFmtId="0" fontId="2" fillId="0" borderId="2" xfId="0" applyFont="1" applyBorder="1" applyAlignment="1"/>
    <xf numFmtId="0" fontId="0" fillId="0" borderId="2" xfId="0" applyBorder="1" applyAlignment="1"/>
    <xf numFmtId="2" fontId="23" fillId="0" borderId="2" xfId="4" applyNumberFormat="1" applyFont="1" applyBorder="1" applyAlignment="1">
      <alignment horizontal="center" vertical="center"/>
    </xf>
    <xf numFmtId="0" fontId="9" fillId="0" borderId="2" xfId="0" applyFont="1" applyBorder="1" applyAlignment="1"/>
    <xf numFmtId="0" fontId="21" fillId="0" borderId="2" xfId="3" applyFont="1" applyFill="1" applyBorder="1" applyAlignment="1">
      <alignment vertical="center"/>
    </xf>
    <xf numFmtId="4" fontId="24" fillId="0" borderId="0" xfId="3" applyNumberFormat="1" applyFont="1" applyFill="1" applyAlignment="1">
      <alignment horizontal="center" vertical="center"/>
    </xf>
    <xf numFmtId="0" fontId="17" fillId="0" borderId="0" xfId="3" applyFill="1" applyAlignment="1">
      <alignment vertical="center"/>
    </xf>
    <xf numFmtId="0" fontId="25" fillId="0" borderId="0" xfId="3" applyFont="1" applyFill="1" applyAlignment="1">
      <alignment horizontal="center" vertical="center"/>
    </xf>
    <xf numFmtId="0" fontId="21" fillId="0" borderId="2" xfId="3" applyFont="1" applyFill="1" applyBorder="1" applyAlignment="1">
      <alignment vertical="center" wrapText="1"/>
    </xf>
    <xf numFmtId="0" fontId="21" fillId="0" borderId="2" xfId="3" applyFont="1" applyFill="1" applyBorder="1" applyAlignment="1">
      <alignment horizontal="center" vertical="center"/>
    </xf>
    <xf numFmtId="0" fontId="21" fillId="0" borderId="5" xfId="3" applyFont="1" applyFill="1" applyBorder="1" applyAlignment="1">
      <alignment horizontal="center" vertical="center"/>
    </xf>
    <xf numFmtId="0" fontId="21" fillId="0" borderId="7" xfId="3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43" fontId="0" fillId="0" borderId="2" xfId="1" applyFont="1" applyBorder="1" applyAlignment="1">
      <alignment horizontal="center"/>
    </xf>
    <xf numFmtId="0" fontId="0" fillId="4" borderId="0" xfId="0" applyFill="1"/>
    <xf numFmtId="0" fontId="0" fillId="4" borderId="2" xfId="0" applyFill="1" applyBorder="1" applyAlignment="1">
      <alignment horizontal="center"/>
    </xf>
    <xf numFmtId="0" fontId="0" fillId="4" borderId="2" xfId="0" applyFill="1" applyBorder="1"/>
    <xf numFmtId="43" fontId="0" fillId="4" borderId="2" xfId="1" applyFont="1" applyFill="1" applyBorder="1"/>
    <xf numFmtId="43" fontId="15" fillId="0" borderId="0" xfId="1" applyFont="1"/>
    <xf numFmtId="0" fontId="15" fillId="0" borderId="0" xfId="0" applyFont="1"/>
    <xf numFmtId="0" fontId="15" fillId="4" borderId="0" xfId="0" applyFont="1" applyFill="1"/>
    <xf numFmtId="0" fontId="15" fillId="4" borderId="0" xfId="0" applyFont="1" applyFill="1" applyAlignment="1">
      <alignment horizontal="center"/>
    </xf>
    <xf numFmtId="43" fontId="15" fillId="4" borderId="0" xfId="1" applyFont="1" applyFill="1"/>
    <xf numFmtId="0" fontId="15" fillId="0" borderId="2" xfId="0" applyFont="1" applyBorder="1" applyAlignment="1">
      <alignment horizontal="center"/>
    </xf>
    <xf numFmtId="43" fontId="26" fillId="0" borderId="2" xfId="1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center" wrapText="1"/>
    </xf>
  </cellXfs>
  <cellStyles count="5">
    <cellStyle name="Comma" xfId="1" builtinId="3"/>
    <cellStyle name="Normal" xfId="0" builtinId="0"/>
    <cellStyle name="Normal_0_6clamde" xfId="4"/>
    <cellStyle name="Normal_epilefsia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E11"/>
  <sheetViews>
    <sheetView workbookViewId="0">
      <selection activeCell="C19" sqref="C19"/>
    </sheetView>
  </sheetViews>
  <sheetFormatPr defaultRowHeight="15" x14ac:dyDescent="0.25"/>
  <cols>
    <col min="3" max="3" width="27.42578125" customWidth="1"/>
    <col min="4" max="4" width="19.42578125" customWidth="1"/>
    <col min="5" max="5" width="26.140625" customWidth="1"/>
  </cols>
  <sheetData>
    <row r="4" spans="3:5" x14ac:dyDescent="0.25">
      <c r="C4" s="104" t="s">
        <v>89</v>
      </c>
      <c r="D4" s="104"/>
      <c r="E4" s="104"/>
    </row>
    <row r="6" spans="3:5" ht="76.5" x14ac:dyDescent="0.25">
      <c r="C6" s="56" t="s">
        <v>52</v>
      </c>
      <c r="D6" s="57" t="s">
        <v>53</v>
      </c>
      <c r="E6" s="57" t="s">
        <v>54</v>
      </c>
    </row>
    <row r="7" spans="3:5" x14ac:dyDescent="0.25">
      <c r="C7" s="49" t="s">
        <v>48</v>
      </c>
      <c r="D7" s="54">
        <f>'ჯანდაცვის ვერსია - ეკონომიური'!K8+'ჯანდაცვის ვერსია - ეკონომიური'!L8+'ჯანდაცვის ვერსია - ეკონომიური'!M8+'ჯანდაცვის ვერსია - ეკონომიური'!K9+'ჯანდაცვის ვერსია - ეკონომიური'!L9+'ჯანდაცვის ვერსია - ეკონომიური'!M9</f>
        <v>347217</v>
      </c>
      <c r="E7" s="54">
        <f>D7/2</f>
        <v>173608.5</v>
      </c>
    </row>
    <row r="8" spans="3:5" x14ac:dyDescent="0.25">
      <c r="C8" s="49" t="s">
        <v>49</v>
      </c>
      <c r="D8" s="54">
        <f>'ჯანდაცვის ვერსია - ეკონომიური'!K10+'ჯანდაცვის ვერსია - ეკონომიური'!L10+'ჯანდაცვის ვერსია - ეკონომიური'!M10+'ჯანდაცვის ვერსია - ეკონომიური'!K11+'ჯანდაცვის ვერსია - ეკონომიური'!L11+'ჯანდაცვის ვერსია - ეკონომიური'!M11+'ჯანდაცვის ვერსია - ეკონომიური'!K12+'ჯანდაცვის ვერსია - ეკონომიური'!L12+'ჯანდაცვის ვერსია - ეკონომიური'!M12+'ჯანდაცვის ვერსია - ეკონომიური'!K13+'ჯანდაცვის ვერსია - ეკონომიური'!L13+'ჯანდაცვის ვერსია - ეკონომიური'!M13+'ჯანდაცვის ვერსია - ეკონომიური'!M14+'ჯანდაცვის ვერსია - ეკონომიური'!M15+'ჯანდაცვის ვერსია - ეკონომიური'!M16+'ჯანდაცვის ვერსია - ეკონომიური'!M17</f>
        <v>186368</v>
      </c>
      <c r="E8" s="54">
        <f>D8/2</f>
        <v>93184</v>
      </c>
    </row>
    <row r="9" spans="3:5" x14ac:dyDescent="0.25">
      <c r="C9" s="49" t="s">
        <v>50</v>
      </c>
      <c r="D9" s="54">
        <f>'ჯანდაცვის ვერსია - ეკონომიური'!K19+'ჯანდაცვის ვერსია - ეკონომიური'!L19+'ჯანდაცვის ვერსია - ეკონომიური'!M19</f>
        <v>423356.11200000002</v>
      </c>
      <c r="E9" s="54">
        <f>D9/2</f>
        <v>211678.05600000001</v>
      </c>
    </row>
    <row r="10" spans="3:5" x14ac:dyDescent="0.25">
      <c r="C10" s="49" t="s">
        <v>51</v>
      </c>
      <c r="D10" s="55">
        <f>'ტრენინგების ბიუჯეტი'!D5</f>
        <v>17000</v>
      </c>
      <c r="E10" s="54">
        <f>'ტრენინგების ბიუჯეტი'!D5</f>
        <v>17000</v>
      </c>
    </row>
    <row r="11" spans="3:5" x14ac:dyDescent="0.25">
      <c r="C11" s="58" t="s">
        <v>10</v>
      </c>
      <c r="D11" s="59">
        <f>D7+D8+D9+D10</f>
        <v>973941.11199999996</v>
      </c>
      <c r="E11" s="59">
        <f>E7+E8+E9+E10</f>
        <v>495470.55599999998</v>
      </c>
    </row>
  </sheetData>
  <mergeCells count="1">
    <mergeCell ref="C4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3"/>
  <sheetViews>
    <sheetView topLeftCell="A13" workbookViewId="0">
      <selection activeCell="N18" sqref="N18"/>
    </sheetView>
  </sheetViews>
  <sheetFormatPr defaultRowHeight="15" x14ac:dyDescent="0.25"/>
  <cols>
    <col min="1" max="1" width="4.140625" customWidth="1"/>
    <col min="2" max="2" width="23.140625" style="37" customWidth="1"/>
    <col min="4" max="4" width="15" customWidth="1"/>
    <col min="5" max="5" width="17.85546875" customWidth="1"/>
    <col min="6" max="6" width="17" customWidth="1"/>
    <col min="7" max="7" width="14.28515625" customWidth="1"/>
    <col min="8" max="8" width="19.85546875" customWidth="1"/>
    <col min="9" max="9" width="20.42578125" customWidth="1"/>
    <col min="10" max="10" width="18.7109375" customWidth="1"/>
    <col min="11" max="12" width="14.5703125" bestFit="1" customWidth="1"/>
    <col min="13" max="13" width="14.85546875" bestFit="1" customWidth="1"/>
    <col min="259" max="259" width="38.140625" bestFit="1" customWidth="1"/>
    <col min="261" max="261" width="20.42578125" bestFit="1" customWidth="1"/>
    <col min="262" max="262" width="20.42578125" customWidth="1"/>
    <col min="265" max="265" width="17.42578125" customWidth="1"/>
    <col min="266" max="266" width="18.7109375" customWidth="1"/>
    <col min="267" max="267" width="11.28515625" bestFit="1" customWidth="1"/>
    <col min="269" max="269" width="11.28515625" bestFit="1" customWidth="1"/>
    <col min="515" max="515" width="38.140625" bestFit="1" customWidth="1"/>
    <col min="517" max="517" width="20.42578125" bestFit="1" customWidth="1"/>
    <col min="518" max="518" width="20.42578125" customWidth="1"/>
    <col min="521" max="521" width="17.42578125" customWidth="1"/>
    <col min="522" max="522" width="18.7109375" customWidth="1"/>
    <col min="523" max="523" width="11.28515625" bestFit="1" customWidth="1"/>
    <col min="525" max="525" width="11.28515625" bestFit="1" customWidth="1"/>
    <col min="771" max="771" width="38.140625" bestFit="1" customWidth="1"/>
    <col min="773" max="773" width="20.42578125" bestFit="1" customWidth="1"/>
    <col min="774" max="774" width="20.42578125" customWidth="1"/>
    <col min="777" max="777" width="17.42578125" customWidth="1"/>
    <col min="778" max="778" width="18.7109375" customWidth="1"/>
    <col min="779" max="779" width="11.28515625" bestFit="1" customWidth="1"/>
    <col min="781" max="781" width="11.28515625" bestFit="1" customWidth="1"/>
    <col min="1027" max="1027" width="38.140625" bestFit="1" customWidth="1"/>
    <col min="1029" max="1029" width="20.42578125" bestFit="1" customWidth="1"/>
    <col min="1030" max="1030" width="20.42578125" customWidth="1"/>
    <col min="1033" max="1033" width="17.42578125" customWidth="1"/>
    <col min="1034" max="1034" width="18.7109375" customWidth="1"/>
    <col min="1035" max="1035" width="11.28515625" bestFit="1" customWidth="1"/>
    <col min="1037" max="1037" width="11.28515625" bestFit="1" customWidth="1"/>
    <col min="1283" max="1283" width="38.140625" bestFit="1" customWidth="1"/>
    <col min="1285" max="1285" width="20.42578125" bestFit="1" customWidth="1"/>
    <col min="1286" max="1286" width="20.42578125" customWidth="1"/>
    <col min="1289" max="1289" width="17.42578125" customWidth="1"/>
    <col min="1290" max="1290" width="18.7109375" customWidth="1"/>
    <col min="1291" max="1291" width="11.28515625" bestFit="1" customWidth="1"/>
    <col min="1293" max="1293" width="11.28515625" bestFit="1" customWidth="1"/>
    <col min="1539" max="1539" width="38.140625" bestFit="1" customWidth="1"/>
    <col min="1541" max="1541" width="20.42578125" bestFit="1" customWidth="1"/>
    <col min="1542" max="1542" width="20.42578125" customWidth="1"/>
    <col min="1545" max="1545" width="17.42578125" customWidth="1"/>
    <col min="1546" max="1546" width="18.7109375" customWidth="1"/>
    <col min="1547" max="1547" width="11.28515625" bestFit="1" customWidth="1"/>
    <col min="1549" max="1549" width="11.28515625" bestFit="1" customWidth="1"/>
    <col min="1795" max="1795" width="38.140625" bestFit="1" customWidth="1"/>
    <col min="1797" max="1797" width="20.42578125" bestFit="1" customWidth="1"/>
    <col min="1798" max="1798" width="20.42578125" customWidth="1"/>
    <col min="1801" max="1801" width="17.42578125" customWidth="1"/>
    <col min="1802" max="1802" width="18.7109375" customWidth="1"/>
    <col min="1803" max="1803" width="11.28515625" bestFit="1" customWidth="1"/>
    <col min="1805" max="1805" width="11.28515625" bestFit="1" customWidth="1"/>
    <col min="2051" max="2051" width="38.140625" bestFit="1" customWidth="1"/>
    <col min="2053" max="2053" width="20.42578125" bestFit="1" customWidth="1"/>
    <col min="2054" max="2054" width="20.42578125" customWidth="1"/>
    <col min="2057" max="2057" width="17.42578125" customWidth="1"/>
    <col min="2058" max="2058" width="18.7109375" customWidth="1"/>
    <col min="2059" max="2059" width="11.28515625" bestFit="1" customWidth="1"/>
    <col min="2061" max="2061" width="11.28515625" bestFit="1" customWidth="1"/>
    <col min="2307" max="2307" width="38.140625" bestFit="1" customWidth="1"/>
    <col min="2309" max="2309" width="20.42578125" bestFit="1" customWidth="1"/>
    <col min="2310" max="2310" width="20.42578125" customWidth="1"/>
    <col min="2313" max="2313" width="17.42578125" customWidth="1"/>
    <col min="2314" max="2314" width="18.7109375" customWidth="1"/>
    <col min="2315" max="2315" width="11.28515625" bestFit="1" customWidth="1"/>
    <col min="2317" max="2317" width="11.28515625" bestFit="1" customWidth="1"/>
    <col min="2563" max="2563" width="38.140625" bestFit="1" customWidth="1"/>
    <col min="2565" max="2565" width="20.42578125" bestFit="1" customWidth="1"/>
    <col min="2566" max="2566" width="20.42578125" customWidth="1"/>
    <col min="2569" max="2569" width="17.42578125" customWidth="1"/>
    <col min="2570" max="2570" width="18.7109375" customWidth="1"/>
    <col min="2571" max="2571" width="11.28515625" bestFit="1" customWidth="1"/>
    <col min="2573" max="2573" width="11.28515625" bestFit="1" customWidth="1"/>
    <col min="2819" max="2819" width="38.140625" bestFit="1" customWidth="1"/>
    <col min="2821" max="2821" width="20.42578125" bestFit="1" customWidth="1"/>
    <col min="2822" max="2822" width="20.42578125" customWidth="1"/>
    <col min="2825" max="2825" width="17.42578125" customWidth="1"/>
    <col min="2826" max="2826" width="18.7109375" customWidth="1"/>
    <col min="2827" max="2827" width="11.28515625" bestFit="1" customWidth="1"/>
    <col min="2829" max="2829" width="11.28515625" bestFit="1" customWidth="1"/>
    <col min="3075" max="3075" width="38.140625" bestFit="1" customWidth="1"/>
    <col min="3077" max="3077" width="20.42578125" bestFit="1" customWidth="1"/>
    <col min="3078" max="3078" width="20.42578125" customWidth="1"/>
    <col min="3081" max="3081" width="17.42578125" customWidth="1"/>
    <col min="3082" max="3082" width="18.7109375" customWidth="1"/>
    <col min="3083" max="3083" width="11.28515625" bestFit="1" customWidth="1"/>
    <col min="3085" max="3085" width="11.28515625" bestFit="1" customWidth="1"/>
    <col min="3331" max="3331" width="38.140625" bestFit="1" customWidth="1"/>
    <col min="3333" max="3333" width="20.42578125" bestFit="1" customWidth="1"/>
    <col min="3334" max="3334" width="20.42578125" customWidth="1"/>
    <col min="3337" max="3337" width="17.42578125" customWidth="1"/>
    <col min="3338" max="3338" width="18.7109375" customWidth="1"/>
    <col min="3339" max="3339" width="11.28515625" bestFit="1" customWidth="1"/>
    <col min="3341" max="3341" width="11.28515625" bestFit="1" customWidth="1"/>
    <col min="3587" max="3587" width="38.140625" bestFit="1" customWidth="1"/>
    <col min="3589" max="3589" width="20.42578125" bestFit="1" customWidth="1"/>
    <col min="3590" max="3590" width="20.42578125" customWidth="1"/>
    <col min="3593" max="3593" width="17.42578125" customWidth="1"/>
    <col min="3594" max="3594" width="18.7109375" customWidth="1"/>
    <col min="3595" max="3595" width="11.28515625" bestFit="1" customWidth="1"/>
    <col min="3597" max="3597" width="11.28515625" bestFit="1" customWidth="1"/>
    <col min="3843" max="3843" width="38.140625" bestFit="1" customWidth="1"/>
    <col min="3845" max="3845" width="20.42578125" bestFit="1" customWidth="1"/>
    <col min="3846" max="3846" width="20.42578125" customWidth="1"/>
    <col min="3849" max="3849" width="17.42578125" customWidth="1"/>
    <col min="3850" max="3850" width="18.7109375" customWidth="1"/>
    <col min="3851" max="3851" width="11.28515625" bestFit="1" customWidth="1"/>
    <col min="3853" max="3853" width="11.28515625" bestFit="1" customWidth="1"/>
    <col min="4099" max="4099" width="38.140625" bestFit="1" customWidth="1"/>
    <col min="4101" max="4101" width="20.42578125" bestFit="1" customWidth="1"/>
    <col min="4102" max="4102" width="20.42578125" customWidth="1"/>
    <col min="4105" max="4105" width="17.42578125" customWidth="1"/>
    <col min="4106" max="4106" width="18.7109375" customWidth="1"/>
    <col min="4107" max="4107" width="11.28515625" bestFit="1" customWidth="1"/>
    <col min="4109" max="4109" width="11.28515625" bestFit="1" customWidth="1"/>
    <col min="4355" max="4355" width="38.140625" bestFit="1" customWidth="1"/>
    <col min="4357" max="4357" width="20.42578125" bestFit="1" customWidth="1"/>
    <col min="4358" max="4358" width="20.42578125" customWidth="1"/>
    <col min="4361" max="4361" width="17.42578125" customWidth="1"/>
    <col min="4362" max="4362" width="18.7109375" customWidth="1"/>
    <col min="4363" max="4363" width="11.28515625" bestFit="1" customWidth="1"/>
    <col min="4365" max="4365" width="11.28515625" bestFit="1" customWidth="1"/>
    <col min="4611" max="4611" width="38.140625" bestFit="1" customWidth="1"/>
    <col min="4613" max="4613" width="20.42578125" bestFit="1" customWidth="1"/>
    <col min="4614" max="4614" width="20.42578125" customWidth="1"/>
    <col min="4617" max="4617" width="17.42578125" customWidth="1"/>
    <col min="4618" max="4618" width="18.7109375" customWidth="1"/>
    <col min="4619" max="4619" width="11.28515625" bestFit="1" customWidth="1"/>
    <col min="4621" max="4621" width="11.28515625" bestFit="1" customWidth="1"/>
    <col min="4867" max="4867" width="38.140625" bestFit="1" customWidth="1"/>
    <col min="4869" max="4869" width="20.42578125" bestFit="1" customWidth="1"/>
    <col min="4870" max="4870" width="20.42578125" customWidth="1"/>
    <col min="4873" max="4873" width="17.42578125" customWidth="1"/>
    <col min="4874" max="4874" width="18.7109375" customWidth="1"/>
    <col min="4875" max="4875" width="11.28515625" bestFit="1" customWidth="1"/>
    <col min="4877" max="4877" width="11.28515625" bestFit="1" customWidth="1"/>
    <col min="5123" max="5123" width="38.140625" bestFit="1" customWidth="1"/>
    <col min="5125" max="5125" width="20.42578125" bestFit="1" customWidth="1"/>
    <col min="5126" max="5126" width="20.42578125" customWidth="1"/>
    <col min="5129" max="5129" width="17.42578125" customWidth="1"/>
    <col min="5130" max="5130" width="18.7109375" customWidth="1"/>
    <col min="5131" max="5131" width="11.28515625" bestFit="1" customWidth="1"/>
    <col min="5133" max="5133" width="11.28515625" bestFit="1" customWidth="1"/>
    <col min="5379" max="5379" width="38.140625" bestFit="1" customWidth="1"/>
    <col min="5381" max="5381" width="20.42578125" bestFit="1" customWidth="1"/>
    <col min="5382" max="5382" width="20.42578125" customWidth="1"/>
    <col min="5385" max="5385" width="17.42578125" customWidth="1"/>
    <col min="5386" max="5386" width="18.7109375" customWidth="1"/>
    <col min="5387" max="5387" width="11.28515625" bestFit="1" customWidth="1"/>
    <col min="5389" max="5389" width="11.28515625" bestFit="1" customWidth="1"/>
    <col min="5635" max="5635" width="38.140625" bestFit="1" customWidth="1"/>
    <col min="5637" max="5637" width="20.42578125" bestFit="1" customWidth="1"/>
    <col min="5638" max="5638" width="20.42578125" customWidth="1"/>
    <col min="5641" max="5641" width="17.42578125" customWidth="1"/>
    <col min="5642" max="5642" width="18.7109375" customWidth="1"/>
    <col min="5643" max="5643" width="11.28515625" bestFit="1" customWidth="1"/>
    <col min="5645" max="5645" width="11.28515625" bestFit="1" customWidth="1"/>
    <col min="5891" max="5891" width="38.140625" bestFit="1" customWidth="1"/>
    <col min="5893" max="5893" width="20.42578125" bestFit="1" customWidth="1"/>
    <col min="5894" max="5894" width="20.42578125" customWidth="1"/>
    <col min="5897" max="5897" width="17.42578125" customWidth="1"/>
    <col min="5898" max="5898" width="18.7109375" customWidth="1"/>
    <col min="5899" max="5899" width="11.28515625" bestFit="1" customWidth="1"/>
    <col min="5901" max="5901" width="11.28515625" bestFit="1" customWidth="1"/>
    <col min="6147" max="6147" width="38.140625" bestFit="1" customWidth="1"/>
    <col min="6149" max="6149" width="20.42578125" bestFit="1" customWidth="1"/>
    <col min="6150" max="6150" width="20.42578125" customWidth="1"/>
    <col min="6153" max="6153" width="17.42578125" customWidth="1"/>
    <col min="6154" max="6154" width="18.7109375" customWidth="1"/>
    <col min="6155" max="6155" width="11.28515625" bestFit="1" customWidth="1"/>
    <col min="6157" max="6157" width="11.28515625" bestFit="1" customWidth="1"/>
    <col min="6403" max="6403" width="38.140625" bestFit="1" customWidth="1"/>
    <col min="6405" max="6405" width="20.42578125" bestFit="1" customWidth="1"/>
    <col min="6406" max="6406" width="20.42578125" customWidth="1"/>
    <col min="6409" max="6409" width="17.42578125" customWidth="1"/>
    <col min="6410" max="6410" width="18.7109375" customWidth="1"/>
    <col min="6411" max="6411" width="11.28515625" bestFit="1" customWidth="1"/>
    <col min="6413" max="6413" width="11.28515625" bestFit="1" customWidth="1"/>
    <col min="6659" max="6659" width="38.140625" bestFit="1" customWidth="1"/>
    <col min="6661" max="6661" width="20.42578125" bestFit="1" customWidth="1"/>
    <col min="6662" max="6662" width="20.42578125" customWidth="1"/>
    <col min="6665" max="6665" width="17.42578125" customWidth="1"/>
    <col min="6666" max="6666" width="18.7109375" customWidth="1"/>
    <col min="6667" max="6667" width="11.28515625" bestFit="1" customWidth="1"/>
    <col min="6669" max="6669" width="11.28515625" bestFit="1" customWidth="1"/>
    <col min="6915" max="6915" width="38.140625" bestFit="1" customWidth="1"/>
    <col min="6917" max="6917" width="20.42578125" bestFit="1" customWidth="1"/>
    <col min="6918" max="6918" width="20.42578125" customWidth="1"/>
    <col min="6921" max="6921" width="17.42578125" customWidth="1"/>
    <col min="6922" max="6922" width="18.7109375" customWidth="1"/>
    <col min="6923" max="6923" width="11.28515625" bestFit="1" customWidth="1"/>
    <col min="6925" max="6925" width="11.28515625" bestFit="1" customWidth="1"/>
    <col min="7171" max="7171" width="38.140625" bestFit="1" customWidth="1"/>
    <col min="7173" max="7173" width="20.42578125" bestFit="1" customWidth="1"/>
    <col min="7174" max="7174" width="20.42578125" customWidth="1"/>
    <col min="7177" max="7177" width="17.42578125" customWidth="1"/>
    <col min="7178" max="7178" width="18.7109375" customWidth="1"/>
    <col min="7179" max="7179" width="11.28515625" bestFit="1" customWidth="1"/>
    <col min="7181" max="7181" width="11.28515625" bestFit="1" customWidth="1"/>
    <col min="7427" max="7427" width="38.140625" bestFit="1" customWidth="1"/>
    <col min="7429" max="7429" width="20.42578125" bestFit="1" customWidth="1"/>
    <col min="7430" max="7430" width="20.42578125" customWidth="1"/>
    <col min="7433" max="7433" width="17.42578125" customWidth="1"/>
    <col min="7434" max="7434" width="18.7109375" customWidth="1"/>
    <col min="7435" max="7435" width="11.28515625" bestFit="1" customWidth="1"/>
    <col min="7437" max="7437" width="11.28515625" bestFit="1" customWidth="1"/>
    <col min="7683" max="7683" width="38.140625" bestFit="1" customWidth="1"/>
    <col min="7685" max="7685" width="20.42578125" bestFit="1" customWidth="1"/>
    <col min="7686" max="7686" width="20.42578125" customWidth="1"/>
    <col min="7689" max="7689" width="17.42578125" customWidth="1"/>
    <col min="7690" max="7690" width="18.7109375" customWidth="1"/>
    <col min="7691" max="7691" width="11.28515625" bestFit="1" customWidth="1"/>
    <col min="7693" max="7693" width="11.28515625" bestFit="1" customWidth="1"/>
    <col min="7939" max="7939" width="38.140625" bestFit="1" customWidth="1"/>
    <col min="7941" max="7941" width="20.42578125" bestFit="1" customWidth="1"/>
    <col min="7942" max="7942" width="20.42578125" customWidth="1"/>
    <col min="7945" max="7945" width="17.42578125" customWidth="1"/>
    <col min="7946" max="7946" width="18.7109375" customWidth="1"/>
    <col min="7947" max="7947" width="11.28515625" bestFit="1" customWidth="1"/>
    <col min="7949" max="7949" width="11.28515625" bestFit="1" customWidth="1"/>
    <col min="8195" max="8195" width="38.140625" bestFit="1" customWidth="1"/>
    <col min="8197" max="8197" width="20.42578125" bestFit="1" customWidth="1"/>
    <col min="8198" max="8198" width="20.42578125" customWidth="1"/>
    <col min="8201" max="8201" width="17.42578125" customWidth="1"/>
    <col min="8202" max="8202" width="18.7109375" customWidth="1"/>
    <col min="8203" max="8203" width="11.28515625" bestFit="1" customWidth="1"/>
    <col min="8205" max="8205" width="11.28515625" bestFit="1" customWidth="1"/>
    <col min="8451" max="8451" width="38.140625" bestFit="1" customWidth="1"/>
    <col min="8453" max="8453" width="20.42578125" bestFit="1" customWidth="1"/>
    <col min="8454" max="8454" width="20.42578125" customWidth="1"/>
    <col min="8457" max="8457" width="17.42578125" customWidth="1"/>
    <col min="8458" max="8458" width="18.7109375" customWidth="1"/>
    <col min="8459" max="8459" width="11.28515625" bestFit="1" customWidth="1"/>
    <col min="8461" max="8461" width="11.28515625" bestFit="1" customWidth="1"/>
    <col min="8707" max="8707" width="38.140625" bestFit="1" customWidth="1"/>
    <col min="8709" max="8709" width="20.42578125" bestFit="1" customWidth="1"/>
    <col min="8710" max="8710" width="20.42578125" customWidth="1"/>
    <col min="8713" max="8713" width="17.42578125" customWidth="1"/>
    <col min="8714" max="8714" width="18.7109375" customWidth="1"/>
    <col min="8715" max="8715" width="11.28515625" bestFit="1" customWidth="1"/>
    <col min="8717" max="8717" width="11.28515625" bestFit="1" customWidth="1"/>
    <col min="8963" max="8963" width="38.140625" bestFit="1" customWidth="1"/>
    <col min="8965" max="8965" width="20.42578125" bestFit="1" customWidth="1"/>
    <col min="8966" max="8966" width="20.42578125" customWidth="1"/>
    <col min="8969" max="8969" width="17.42578125" customWidth="1"/>
    <col min="8970" max="8970" width="18.7109375" customWidth="1"/>
    <col min="8971" max="8971" width="11.28515625" bestFit="1" customWidth="1"/>
    <col min="8973" max="8973" width="11.28515625" bestFit="1" customWidth="1"/>
    <col min="9219" max="9219" width="38.140625" bestFit="1" customWidth="1"/>
    <col min="9221" max="9221" width="20.42578125" bestFit="1" customWidth="1"/>
    <col min="9222" max="9222" width="20.42578125" customWidth="1"/>
    <col min="9225" max="9225" width="17.42578125" customWidth="1"/>
    <col min="9226" max="9226" width="18.7109375" customWidth="1"/>
    <col min="9227" max="9227" width="11.28515625" bestFit="1" customWidth="1"/>
    <col min="9229" max="9229" width="11.28515625" bestFit="1" customWidth="1"/>
    <col min="9475" max="9475" width="38.140625" bestFit="1" customWidth="1"/>
    <col min="9477" max="9477" width="20.42578125" bestFit="1" customWidth="1"/>
    <col min="9478" max="9478" width="20.42578125" customWidth="1"/>
    <col min="9481" max="9481" width="17.42578125" customWidth="1"/>
    <col min="9482" max="9482" width="18.7109375" customWidth="1"/>
    <col min="9483" max="9483" width="11.28515625" bestFit="1" customWidth="1"/>
    <col min="9485" max="9485" width="11.28515625" bestFit="1" customWidth="1"/>
    <col min="9731" max="9731" width="38.140625" bestFit="1" customWidth="1"/>
    <col min="9733" max="9733" width="20.42578125" bestFit="1" customWidth="1"/>
    <col min="9734" max="9734" width="20.42578125" customWidth="1"/>
    <col min="9737" max="9737" width="17.42578125" customWidth="1"/>
    <col min="9738" max="9738" width="18.7109375" customWidth="1"/>
    <col min="9739" max="9739" width="11.28515625" bestFit="1" customWidth="1"/>
    <col min="9741" max="9741" width="11.28515625" bestFit="1" customWidth="1"/>
    <col min="9987" max="9987" width="38.140625" bestFit="1" customWidth="1"/>
    <col min="9989" max="9989" width="20.42578125" bestFit="1" customWidth="1"/>
    <col min="9990" max="9990" width="20.42578125" customWidth="1"/>
    <col min="9993" max="9993" width="17.42578125" customWidth="1"/>
    <col min="9994" max="9994" width="18.7109375" customWidth="1"/>
    <col min="9995" max="9995" width="11.28515625" bestFit="1" customWidth="1"/>
    <col min="9997" max="9997" width="11.28515625" bestFit="1" customWidth="1"/>
    <col min="10243" max="10243" width="38.140625" bestFit="1" customWidth="1"/>
    <col min="10245" max="10245" width="20.42578125" bestFit="1" customWidth="1"/>
    <col min="10246" max="10246" width="20.42578125" customWidth="1"/>
    <col min="10249" max="10249" width="17.42578125" customWidth="1"/>
    <col min="10250" max="10250" width="18.7109375" customWidth="1"/>
    <col min="10251" max="10251" width="11.28515625" bestFit="1" customWidth="1"/>
    <col min="10253" max="10253" width="11.28515625" bestFit="1" customWidth="1"/>
    <col min="10499" max="10499" width="38.140625" bestFit="1" customWidth="1"/>
    <col min="10501" max="10501" width="20.42578125" bestFit="1" customWidth="1"/>
    <col min="10502" max="10502" width="20.42578125" customWidth="1"/>
    <col min="10505" max="10505" width="17.42578125" customWidth="1"/>
    <col min="10506" max="10506" width="18.7109375" customWidth="1"/>
    <col min="10507" max="10507" width="11.28515625" bestFit="1" customWidth="1"/>
    <col min="10509" max="10509" width="11.28515625" bestFit="1" customWidth="1"/>
    <col min="10755" max="10755" width="38.140625" bestFit="1" customWidth="1"/>
    <col min="10757" max="10757" width="20.42578125" bestFit="1" customWidth="1"/>
    <col min="10758" max="10758" width="20.42578125" customWidth="1"/>
    <col min="10761" max="10761" width="17.42578125" customWidth="1"/>
    <col min="10762" max="10762" width="18.7109375" customWidth="1"/>
    <col min="10763" max="10763" width="11.28515625" bestFit="1" customWidth="1"/>
    <col min="10765" max="10765" width="11.28515625" bestFit="1" customWidth="1"/>
    <col min="11011" max="11011" width="38.140625" bestFit="1" customWidth="1"/>
    <col min="11013" max="11013" width="20.42578125" bestFit="1" customWidth="1"/>
    <col min="11014" max="11014" width="20.42578125" customWidth="1"/>
    <col min="11017" max="11017" width="17.42578125" customWidth="1"/>
    <col min="11018" max="11018" width="18.7109375" customWidth="1"/>
    <col min="11019" max="11019" width="11.28515625" bestFit="1" customWidth="1"/>
    <col min="11021" max="11021" width="11.28515625" bestFit="1" customWidth="1"/>
    <col min="11267" max="11267" width="38.140625" bestFit="1" customWidth="1"/>
    <col min="11269" max="11269" width="20.42578125" bestFit="1" customWidth="1"/>
    <col min="11270" max="11270" width="20.42578125" customWidth="1"/>
    <col min="11273" max="11273" width="17.42578125" customWidth="1"/>
    <col min="11274" max="11274" width="18.7109375" customWidth="1"/>
    <col min="11275" max="11275" width="11.28515625" bestFit="1" customWidth="1"/>
    <col min="11277" max="11277" width="11.28515625" bestFit="1" customWidth="1"/>
    <col min="11523" max="11523" width="38.140625" bestFit="1" customWidth="1"/>
    <col min="11525" max="11525" width="20.42578125" bestFit="1" customWidth="1"/>
    <col min="11526" max="11526" width="20.42578125" customWidth="1"/>
    <col min="11529" max="11529" width="17.42578125" customWidth="1"/>
    <col min="11530" max="11530" width="18.7109375" customWidth="1"/>
    <col min="11531" max="11531" width="11.28515625" bestFit="1" customWidth="1"/>
    <col min="11533" max="11533" width="11.28515625" bestFit="1" customWidth="1"/>
    <col min="11779" max="11779" width="38.140625" bestFit="1" customWidth="1"/>
    <col min="11781" max="11781" width="20.42578125" bestFit="1" customWidth="1"/>
    <col min="11782" max="11782" width="20.42578125" customWidth="1"/>
    <col min="11785" max="11785" width="17.42578125" customWidth="1"/>
    <col min="11786" max="11786" width="18.7109375" customWidth="1"/>
    <col min="11787" max="11787" width="11.28515625" bestFit="1" customWidth="1"/>
    <col min="11789" max="11789" width="11.28515625" bestFit="1" customWidth="1"/>
    <col min="12035" max="12035" width="38.140625" bestFit="1" customWidth="1"/>
    <col min="12037" max="12037" width="20.42578125" bestFit="1" customWidth="1"/>
    <col min="12038" max="12038" width="20.42578125" customWidth="1"/>
    <col min="12041" max="12041" width="17.42578125" customWidth="1"/>
    <col min="12042" max="12042" width="18.7109375" customWidth="1"/>
    <col min="12043" max="12043" width="11.28515625" bestFit="1" customWidth="1"/>
    <col min="12045" max="12045" width="11.28515625" bestFit="1" customWidth="1"/>
    <col min="12291" max="12291" width="38.140625" bestFit="1" customWidth="1"/>
    <col min="12293" max="12293" width="20.42578125" bestFit="1" customWidth="1"/>
    <col min="12294" max="12294" width="20.42578125" customWidth="1"/>
    <col min="12297" max="12297" width="17.42578125" customWidth="1"/>
    <col min="12298" max="12298" width="18.7109375" customWidth="1"/>
    <col min="12299" max="12299" width="11.28515625" bestFit="1" customWidth="1"/>
    <col min="12301" max="12301" width="11.28515625" bestFit="1" customWidth="1"/>
    <col min="12547" max="12547" width="38.140625" bestFit="1" customWidth="1"/>
    <col min="12549" max="12549" width="20.42578125" bestFit="1" customWidth="1"/>
    <col min="12550" max="12550" width="20.42578125" customWidth="1"/>
    <col min="12553" max="12553" width="17.42578125" customWidth="1"/>
    <col min="12554" max="12554" width="18.7109375" customWidth="1"/>
    <col min="12555" max="12555" width="11.28515625" bestFit="1" customWidth="1"/>
    <col min="12557" max="12557" width="11.28515625" bestFit="1" customWidth="1"/>
    <col min="12803" max="12803" width="38.140625" bestFit="1" customWidth="1"/>
    <col min="12805" max="12805" width="20.42578125" bestFit="1" customWidth="1"/>
    <col min="12806" max="12806" width="20.42578125" customWidth="1"/>
    <col min="12809" max="12809" width="17.42578125" customWidth="1"/>
    <col min="12810" max="12810" width="18.7109375" customWidth="1"/>
    <col min="12811" max="12811" width="11.28515625" bestFit="1" customWidth="1"/>
    <col min="12813" max="12813" width="11.28515625" bestFit="1" customWidth="1"/>
    <col min="13059" max="13059" width="38.140625" bestFit="1" customWidth="1"/>
    <col min="13061" max="13061" width="20.42578125" bestFit="1" customWidth="1"/>
    <col min="13062" max="13062" width="20.42578125" customWidth="1"/>
    <col min="13065" max="13065" width="17.42578125" customWidth="1"/>
    <col min="13066" max="13066" width="18.7109375" customWidth="1"/>
    <col min="13067" max="13067" width="11.28515625" bestFit="1" customWidth="1"/>
    <col min="13069" max="13069" width="11.28515625" bestFit="1" customWidth="1"/>
    <col min="13315" max="13315" width="38.140625" bestFit="1" customWidth="1"/>
    <col min="13317" max="13317" width="20.42578125" bestFit="1" customWidth="1"/>
    <col min="13318" max="13318" width="20.42578125" customWidth="1"/>
    <col min="13321" max="13321" width="17.42578125" customWidth="1"/>
    <col min="13322" max="13322" width="18.7109375" customWidth="1"/>
    <col min="13323" max="13323" width="11.28515625" bestFit="1" customWidth="1"/>
    <col min="13325" max="13325" width="11.28515625" bestFit="1" customWidth="1"/>
    <col min="13571" max="13571" width="38.140625" bestFit="1" customWidth="1"/>
    <col min="13573" max="13573" width="20.42578125" bestFit="1" customWidth="1"/>
    <col min="13574" max="13574" width="20.42578125" customWidth="1"/>
    <col min="13577" max="13577" width="17.42578125" customWidth="1"/>
    <col min="13578" max="13578" width="18.7109375" customWidth="1"/>
    <col min="13579" max="13579" width="11.28515625" bestFit="1" customWidth="1"/>
    <col min="13581" max="13581" width="11.28515625" bestFit="1" customWidth="1"/>
    <col min="13827" max="13827" width="38.140625" bestFit="1" customWidth="1"/>
    <col min="13829" max="13829" width="20.42578125" bestFit="1" customWidth="1"/>
    <col min="13830" max="13830" width="20.42578125" customWidth="1"/>
    <col min="13833" max="13833" width="17.42578125" customWidth="1"/>
    <col min="13834" max="13834" width="18.7109375" customWidth="1"/>
    <col min="13835" max="13835" width="11.28515625" bestFit="1" customWidth="1"/>
    <col min="13837" max="13837" width="11.28515625" bestFit="1" customWidth="1"/>
    <col min="14083" max="14083" width="38.140625" bestFit="1" customWidth="1"/>
    <col min="14085" max="14085" width="20.42578125" bestFit="1" customWidth="1"/>
    <col min="14086" max="14086" width="20.42578125" customWidth="1"/>
    <col min="14089" max="14089" width="17.42578125" customWidth="1"/>
    <col min="14090" max="14090" width="18.7109375" customWidth="1"/>
    <col min="14091" max="14091" width="11.28515625" bestFit="1" customWidth="1"/>
    <col min="14093" max="14093" width="11.28515625" bestFit="1" customWidth="1"/>
    <col min="14339" max="14339" width="38.140625" bestFit="1" customWidth="1"/>
    <col min="14341" max="14341" width="20.42578125" bestFit="1" customWidth="1"/>
    <col min="14342" max="14342" width="20.42578125" customWidth="1"/>
    <col min="14345" max="14345" width="17.42578125" customWidth="1"/>
    <col min="14346" max="14346" width="18.7109375" customWidth="1"/>
    <col min="14347" max="14347" width="11.28515625" bestFit="1" customWidth="1"/>
    <col min="14349" max="14349" width="11.28515625" bestFit="1" customWidth="1"/>
    <col min="14595" max="14595" width="38.140625" bestFit="1" customWidth="1"/>
    <col min="14597" max="14597" width="20.42578125" bestFit="1" customWidth="1"/>
    <col min="14598" max="14598" width="20.42578125" customWidth="1"/>
    <col min="14601" max="14601" width="17.42578125" customWidth="1"/>
    <col min="14602" max="14602" width="18.7109375" customWidth="1"/>
    <col min="14603" max="14603" width="11.28515625" bestFit="1" customWidth="1"/>
    <col min="14605" max="14605" width="11.28515625" bestFit="1" customWidth="1"/>
    <col min="14851" max="14851" width="38.140625" bestFit="1" customWidth="1"/>
    <col min="14853" max="14853" width="20.42578125" bestFit="1" customWidth="1"/>
    <col min="14854" max="14854" width="20.42578125" customWidth="1"/>
    <col min="14857" max="14857" width="17.42578125" customWidth="1"/>
    <col min="14858" max="14858" width="18.7109375" customWidth="1"/>
    <col min="14859" max="14859" width="11.28515625" bestFit="1" customWidth="1"/>
    <col min="14861" max="14861" width="11.28515625" bestFit="1" customWidth="1"/>
    <col min="15107" max="15107" width="38.140625" bestFit="1" customWidth="1"/>
    <col min="15109" max="15109" width="20.42578125" bestFit="1" customWidth="1"/>
    <col min="15110" max="15110" width="20.42578125" customWidth="1"/>
    <col min="15113" max="15113" width="17.42578125" customWidth="1"/>
    <col min="15114" max="15114" width="18.7109375" customWidth="1"/>
    <col min="15115" max="15115" width="11.28515625" bestFit="1" customWidth="1"/>
    <col min="15117" max="15117" width="11.28515625" bestFit="1" customWidth="1"/>
    <col min="15363" max="15363" width="38.140625" bestFit="1" customWidth="1"/>
    <col min="15365" max="15365" width="20.42578125" bestFit="1" customWidth="1"/>
    <col min="15366" max="15366" width="20.42578125" customWidth="1"/>
    <col min="15369" max="15369" width="17.42578125" customWidth="1"/>
    <col min="15370" max="15370" width="18.7109375" customWidth="1"/>
    <col min="15371" max="15371" width="11.28515625" bestFit="1" customWidth="1"/>
    <col min="15373" max="15373" width="11.28515625" bestFit="1" customWidth="1"/>
    <col min="15619" max="15619" width="38.140625" bestFit="1" customWidth="1"/>
    <col min="15621" max="15621" width="20.42578125" bestFit="1" customWidth="1"/>
    <col min="15622" max="15622" width="20.42578125" customWidth="1"/>
    <col min="15625" max="15625" width="17.42578125" customWidth="1"/>
    <col min="15626" max="15626" width="18.7109375" customWidth="1"/>
    <col min="15627" max="15627" width="11.28515625" bestFit="1" customWidth="1"/>
    <col min="15629" max="15629" width="11.28515625" bestFit="1" customWidth="1"/>
    <col min="15875" max="15875" width="38.140625" bestFit="1" customWidth="1"/>
    <col min="15877" max="15877" width="20.42578125" bestFit="1" customWidth="1"/>
    <col min="15878" max="15878" width="20.42578125" customWidth="1"/>
    <col min="15881" max="15881" width="17.42578125" customWidth="1"/>
    <col min="15882" max="15882" width="18.7109375" customWidth="1"/>
    <col min="15883" max="15883" width="11.28515625" bestFit="1" customWidth="1"/>
    <col min="15885" max="15885" width="11.28515625" bestFit="1" customWidth="1"/>
    <col min="16131" max="16131" width="38.140625" bestFit="1" customWidth="1"/>
    <col min="16133" max="16133" width="20.42578125" bestFit="1" customWidth="1"/>
    <col min="16134" max="16134" width="20.42578125" customWidth="1"/>
    <col min="16137" max="16137" width="17.42578125" customWidth="1"/>
    <col min="16138" max="16138" width="18.7109375" customWidth="1"/>
    <col min="16139" max="16139" width="11.28515625" bestFit="1" customWidth="1"/>
    <col min="16141" max="16141" width="11.28515625" bestFit="1" customWidth="1"/>
  </cols>
  <sheetData>
    <row r="2" spans="2:18" s="2" customFormat="1" ht="18.75" x14ac:dyDescent="0.3">
      <c r="B2" s="1"/>
      <c r="C2" s="60" t="s">
        <v>0</v>
      </c>
      <c r="D2" s="60"/>
      <c r="E2" s="60"/>
      <c r="F2" s="60"/>
      <c r="G2" s="60"/>
      <c r="H2" s="60"/>
      <c r="I2" s="60"/>
      <c r="J2" s="60"/>
      <c r="K2" s="60"/>
    </row>
    <row r="3" spans="2:18" ht="60" x14ac:dyDescent="0.25">
      <c r="B3" s="3"/>
      <c r="C3" s="3"/>
      <c r="D3" s="3" t="s">
        <v>1</v>
      </c>
      <c r="E3" s="3" t="s">
        <v>2</v>
      </c>
      <c r="F3" s="3" t="s">
        <v>3</v>
      </c>
      <c r="G3" s="3" t="s">
        <v>4</v>
      </c>
      <c r="H3" s="3" t="s">
        <v>5</v>
      </c>
      <c r="I3" s="3" t="s">
        <v>6</v>
      </c>
      <c r="J3" s="3" t="s">
        <v>7</v>
      </c>
      <c r="K3" s="3" t="s">
        <v>8</v>
      </c>
      <c r="L3" s="3" t="s">
        <v>9</v>
      </c>
      <c r="M3" s="3" t="s">
        <v>10</v>
      </c>
    </row>
    <row r="4" spans="2:18" ht="30" x14ac:dyDescent="0.3">
      <c r="B4" s="3" t="s">
        <v>11</v>
      </c>
      <c r="C4" s="4">
        <v>0.25736738703339884</v>
      </c>
      <c r="D4" s="5">
        <v>393</v>
      </c>
      <c r="E4" s="5">
        <v>393</v>
      </c>
      <c r="F4" s="5">
        <v>1</v>
      </c>
      <c r="G4" s="6">
        <v>3</v>
      </c>
      <c r="H4" s="6">
        <v>87</v>
      </c>
      <c r="I4" s="6">
        <v>2.0206</v>
      </c>
      <c r="J4" s="6">
        <f>30*3</f>
        <v>90</v>
      </c>
      <c r="K4" s="7">
        <f>(D4+E4)*G4*H4*0.6+E4*F4*H4</f>
        <v>157278.59999999998</v>
      </c>
      <c r="L4" s="7">
        <f>(D4+E4)*I4*J4/2</f>
        <v>71468.621999999988</v>
      </c>
      <c r="M4" s="8">
        <f>SUM(K4:L4)</f>
        <v>228747.22199999995</v>
      </c>
      <c r="Q4" s="9"/>
      <c r="R4" s="10"/>
    </row>
    <row r="5" spans="2:18" ht="45" x14ac:dyDescent="0.3">
      <c r="B5" s="3" t="s">
        <v>12</v>
      </c>
      <c r="C5" s="4">
        <v>0.183366077275704</v>
      </c>
      <c r="D5" s="5">
        <v>280</v>
      </c>
      <c r="E5" s="5">
        <v>280</v>
      </c>
      <c r="F5" s="5">
        <v>1</v>
      </c>
      <c r="G5" s="6">
        <v>8</v>
      </c>
      <c r="H5" s="6">
        <v>87</v>
      </c>
      <c r="I5" s="6">
        <v>2.0206</v>
      </c>
      <c r="J5" s="6">
        <f>8*30</f>
        <v>240</v>
      </c>
      <c r="K5" s="7">
        <f>(D5+E5)*G5*H5*0.6+E5*F5*H5</f>
        <v>258216</v>
      </c>
      <c r="L5" s="7">
        <f>(D5+E5)*I5*J5/2</f>
        <v>135784.32000000001</v>
      </c>
      <c r="M5" s="8">
        <f>SUM(K5:L5)</f>
        <v>394000.32</v>
      </c>
      <c r="Q5" s="9"/>
    </row>
    <row r="6" spans="2:18" ht="45" x14ac:dyDescent="0.3">
      <c r="B6" s="3" t="s">
        <v>13</v>
      </c>
      <c r="C6" s="4">
        <v>3.929273084479371E-3</v>
      </c>
      <c r="D6" s="5">
        <v>6</v>
      </c>
      <c r="E6" s="5">
        <v>6</v>
      </c>
      <c r="F6" s="5">
        <v>1</v>
      </c>
      <c r="G6" s="6">
        <v>12</v>
      </c>
      <c r="H6" s="6">
        <v>87</v>
      </c>
      <c r="I6" s="6">
        <v>2.0206</v>
      </c>
      <c r="J6" s="6">
        <v>365</v>
      </c>
      <c r="K6" s="7">
        <f>(D6+E6)*G6*H6*0.6+E6*F6*H6</f>
        <v>8038.7999999999993</v>
      </c>
      <c r="L6" s="7">
        <f>(D6+E6)*I6*J6/2</f>
        <v>4425.1139999999996</v>
      </c>
      <c r="M6" s="8">
        <f>SUM(K6:L6)</f>
        <v>12463.913999999999</v>
      </c>
    </row>
    <row r="7" spans="2:18" s="14" customFormat="1" ht="18.75" x14ac:dyDescent="0.3">
      <c r="B7" s="11" t="s">
        <v>10</v>
      </c>
      <c r="C7" s="12"/>
      <c r="D7" s="13">
        <f>SUM(D4:D6)</f>
        <v>679</v>
      </c>
      <c r="E7" s="13">
        <f>SUM(E4:E6)</f>
        <v>679</v>
      </c>
      <c r="F7" s="12"/>
      <c r="G7" s="12"/>
      <c r="H7" s="12"/>
      <c r="I7" s="12"/>
      <c r="J7" s="12"/>
      <c r="K7" s="8">
        <f>SUM(K4:K6)</f>
        <v>423533.39999999997</v>
      </c>
      <c r="L7" s="8">
        <f>SUM(L4:L6)</f>
        <v>211678.05599999998</v>
      </c>
      <c r="M7" s="8">
        <f>SUM(K7:L7)</f>
        <v>635211.45600000001</v>
      </c>
    </row>
    <row r="10" spans="2:18" ht="89.25" x14ac:dyDescent="0.25">
      <c r="B10" s="15" t="s">
        <v>14</v>
      </c>
      <c r="C10" s="16" t="s">
        <v>15</v>
      </c>
      <c r="D10" s="17">
        <f>D4</f>
        <v>393</v>
      </c>
      <c r="E10" s="16" t="s">
        <v>16</v>
      </c>
      <c r="F10" s="16" t="s">
        <v>17</v>
      </c>
      <c r="I10" s="61" t="s">
        <v>18</v>
      </c>
      <c r="J10" s="61"/>
      <c r="K10" s="61"/>
      <c r="L10" s="61"/>
      <c r="M10" s="18">
        <f>F16+F24+F33</f>
        <v>86639</v>
      </c>
    </row>
    <row r="11" spans="2:18" ht="18.75" x14ac:dyDescent="0.3">
      <c r="B11" s="19"/>
      <c r="C11" s="20"/>
      <c r="D11" s="20"/>
      <c r="E11" s="21"/>
      <c r="F11" s="21"/>
      <c r="I11" s="62" t="s">
        <v>19</v>
      </c>
      <c r="J11" s="62"/>
      <c r="K11" s="62"/>
      <c r="L11" s="62"/>
      <c r="M11" s="22">
        <f>M10+M7</f>
        <v>721850.45600000001</v>
      </c>
    </row>
    <row r="12" spans="2:18" x14ac:dyDescent="0.25">
      <c r="B12" s="23" t="s">
        <v>20</v>
      </c>
      <c r="C12" s="16">
        <v>3</v>
      </c>
      <c r="D12" s="24">
        <f>C12*D10</f>
        <v>1179</v>
      </c>
      <c r="E12" s="25">
        <v>20</v>
      </c>
      <c r="F12" s="26">
        <f>D12*E12/2</f>
        <v>11790</v>
      </c>
    </row>
    <row r="13" spans="2:18" ht="30" x14ac:dyDescent="0.3">
      <c r="B13" s="23" t="s">
        <v>21</v>
      </c>
      <c r="C13" s="16">
        <v>2</v>
      </c>
      <c r="D13" s="24">
        <f>C13*D10</f>
        <v>786</v>
      </c>
      <c r="E13" s="27">
        <v>18</v>
      </c>
      <c r="F13" s="26">
        <f>D13*E13/2</f>
        <v>7074</v>
      </c>
      <c r="I13" s="63" t="s">
        <v>22</v>
      </c>
      <c r="J13" s="63"/>
      <c r="K13" s="63"/>
      <c r="L13" s="63"/>
      <c r="M13" s="28">
        <f>200*(D5+D6)</f>
        <v>57200</v>
      </c>
    </row>
    <row r="14" spans="2:18" x14ac:dyDescent="0.25">
      <c r="B14" s="29" t="s">
        <v>23</v>
      </c>
      <c r="C14" s="16">
        <v>2</v>
      </c>
      <c r="D14" s="24">
        <f>C14*D10</f>
        <v>786</v>
      </c>
      <c r="E14" s="27">
        <v>25</v>
      </c>
      <c r="F14" s="26">
        <f>D14*E14/2</f>
        <v>9825</v>
      </c>
    </row>
    <row r="15" spans="2:18" x14ac:dyDescent="0.25">
      <c r="B15" s="30" t="s">
        <v>24</v>
      </c>
      <c r="C15" s="16">
        <v>2</v>
      </c>
      <c r="D15" s="24">
        <f>C15*D10</f>
        <v>786</v>
      </c>
      <c r="E15" s="27">
        <v>20</v>
      </c>
      <c r="F15" s="26">
        <f>D15*E15/2</f>
        <v>7860</v>
      </c>
    </row>
    <row r="16" spans="2:18" x14ac:dyDescent="0.25">
      <c r="B16" s="31"/>
      <c r="C16" s="6"/>
      <c r="D16" s="6"/>
      <c r="E16" s="6"/>
      <c r="F16" s="32">
        <f>SUM(F12:F15)</f>
        <v>36549</v>
      </c>
    </row>
    <row r="17" spans="2:6" x14ac:dyDescent="0.25">
      <c r="B17" s="33"/>
    </row>
    <row r="18" spans="2:6" ht="89.25" x14ac:dyDescent="0.25">
      <c r="B18" s="15" t="s">
        <v>14</v>
      </c>
      <c r="C18" s="16" t="s">
        <v>25</v>
      </c>
      <c r="D18" s="17">
        <f>D5</f>
        <v>280</v>
      </c>
      <c r="E18" s="16" t="s">
        <v>16</v>
      </c>
      <c r="F18" s="16" t="s">
        <v>17</v>
      </c>
    </row>
    <row r="19" spans="2:6" x14ac:dyDescent="0.25">
      <c r="B19" s="19"/>
      <c r="C19" s="20"/>
      <c r="D19" s="20"/>
      <c r="E19" s="21"/>
      <c r="F19" s="21"/>
    </row>
    <row r="20" spans="2:6" x14ac:dyDescent="0.25">
      <c r="B20" s="23" t="s">
        <v>20</v>
      </c>
      <c r="C20" s="16">
        <v>8</v>
      </c>
      <c r="D20" s="24">
        <f>C20*D18</f>
        <v>2240</v>
      </c>
      <c r="E20" s="25">
        <v>20</v>
      </c>
      <c r="F20" s="26">
        <f>D20*E20/2</f>
        <v>22400</v>
      </c>
    </row>
    <row r="21" spans="2:6" ht="30" x14ac:dyDescent="0.25">
      <c r="B21" s="23" t="s">
        <v>21</v>
      </c>
      <c r="C21" s="16">
        <v>3</v>
      </c>
      <c r="D21" s="24">
        <f>C21*D18</f>
        <v>840</v>
      </c>
      <c r="E21" s="27">
        <v>18</v>
      </c>
      <c r="F21" s="26">
        <f>D21*E21/2</f>
        <v>7560</v>
      </c>
    </row>
    <row r="22" spans="2:6" x14ac:dyDescent="0.25">
      <c r="B22" s="29" t="s">
        <v>23</v>
      </c>
      <c r="C22" s="16">
        <v>3</v>
      </c>
      <c r="D22" s="24">
        <f>C22*D18</f>
        <v>840</v>
      </c>
      <c r="E22" s="27">
        <v>25</v>
      </c>
      <c r="F22" s="26">
        <f>D22*E22/2</f>
        <v>10500</v>
      </c>
    </row>
    <row r="23" spans="2:6" x14ac:dyDescent="0.25">
      <c r="B23" s="30" t="s">
        <v>24</v>
      </c>
      <c r="C23" s="16">
        <v>3</v>
      </c>
      <c r="D23" s="24">
        <f>C23*D18</f>
        <v>840</v>
      </c>
      <c r="E23" s="27">
        <v>20</v>
      </c>
      <c r="F23" s="26">
        <f>D23*E23/2</f>
        <v>8400</v>
      </c>
    </row>
    <row r="24" spans="2:6" x14ac:dyDescent="0.25">
      <c r="B24" s="31"/>
      <c r="C24" s="6"/>
      <c r="D24" s="6"/>
      <c r="E24" s="6"/>
      <c r="F24" s="32">
        <f>SUM(F20:F23)</f>
        <v>48860</v>
      </c>
    </row>
    <row r="25" spans="2:6" x14ac:dyDescent="0.25">
      <c r="B25" s="33"/>
    </row>
    <row r="26" spans="2:6" ht="89.25" x14ac:dyDescent="0.25">
      <c r="B26" s="15" t="s">
        <v>14</v>
      </c>
      <c r="C26" s="16" t="s">
        <v>26</v>
      </c>
      <c r="D26" s="17">
        <f>D6</f>
        <v>6</v>
      </c>
      <c r="E26" s="16" t="s">
        <v>16</v>
      </c>
      <c r="F26" s="16" t="s">
        <v>17</v>
      </c>
    </row>
    <row r="27" spans="2:6" x14ac:dyDescent="0.25">
      <c r="B27" s="19"/>
      <c r="C27" s="20"/>
      <c r="D27" s="20"/>
      <c r="E27" s="21"/>
      <c r="F27" s="21"/>
    </row>
    <row r="28" spans="2:6" x14ac:dyDescent="0.25">
      <c r="B28" s="23" t="s">
        <v>20</v>
      </c>
      <c r="C28" s="16">
        <v>8</v>
      </c>
      <c r="D28" s="24">
        <f>C28*D26</f>
        <v>48</v>
      </c>
      <c r="E28" s="25">
        <v>20</v>
      </c>
      <c r="F28" s="26">
        <f>D28*E28/2</f>
        <v>480</v>
      </c>
    </row>
    <row r="29" spans="2:6" ht="30" x14ac:dyDescent="0.25">
      <c r="B29" s="23" t="s">
        <v>27</v>
      </c>
      <c r="C29" s="16">
        <v>6</v>
      </c>
      <c r="D29" s="24">
        <f>C29*D26</f>
        <v>36</v>
      </c>
      <c r="E29" s="34">
        <v>15</v>
      </c>
      <c r="F29" s="26">
        <f>D29*E29/2</f>
        <v>270</v>
      </c>
    </row>
    <row r="30" spans="2:6" ht="30" x14ac:dyDescent="0.25">
      <c r="B30" s="23" t="s">
        <v>28</v>
      </c>
      <c r="C30" s="16">
        <v>6</v>
      </c>
      <c r="D30" s="24">
        <f>C30*D26</f>
        <v>36</v>
      </c>
      <c r="E30" s="34">
        <v>10</v>
      </c>
      <c r="F30" s="26">
        <f>D30*E30/2</f>
        <v>180</v>
      </c>
    </row>
    <row r="31" spans="2:6" ht="25.5" x14ac:dyDescent="0.25">
      <c r="B31" s="35" t="s">
        <v>29</v>
      </c>
      <c r="C31" s="16">
        <v>6</v>
      </c>
      <c r="D31" s="24">
        <f>C31*D26</f>
        <v>36</v>
      </c>
      <c r="E31" s="34">
        <v>10</v>
      </c>
      <c r="F31" s="26">
        <f>D31*E31/2</f>
        <v>180</v>
      </c>
    </row>
    <row r="32" spans="2:6" ht="30" x14ac:dyDescent="0.3">
      <c r="B32" s="36" t="s">
        <v>30</v>
      </c>
      <c r="C32" s="16">
        <v>2</v>
      </c>
      <c r="D32" s="24">
        <f>C32*D26</f>
        <v>12</v>
      </c>
      <c r="E32" s="34">
        <v>20</v>
      </c>
      <c r="F32" s="26">
        <f>D32*E32/2</f>
        <v>120</v>
      </c>
    </row>
    <row r="33" spans="2:6" x14ac:dyDescent="0.25">
      <c r="B33" s="31"/>
      <c r="C33" s="6"/>
      <c r="D33" s="6"/>
      <c r="E33" s="6"/>
      <c r="F33" s="32">
        <f>SUM(F28:F32)</f>
        <v>1230</v>
      </c>
    </row>
  </sheetData>
  <mergeCells count="4">
    <mergeCell ref="C2:K2"/>
    <mergeCell ref="I10:L10"/>
    <mergeCell ref="I11:L11"/>
    <mergeCell ref="I13:L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24"/>
  <sheetViews>
    <sheetView workbookViewId="0">
      <selection activeCell="A22" sqref="A22:XFD22"/>
    </sheetView>
  </sheetViews>
  <sheetFormatPr defaultColWidth="24.85546875" defaultRowHeight="15" x14ac:dyDescent="0.25"/>
  <cols>
    <col min="1" max="1" width="19" customWidth="1"/>
    <col min="2" max="2" width="12.42578125" customWidth="1"/>
    <col min="3" max="3" width="34.5703125" customWidth="1"/>
    <col min="4" max="4" width="12" style="38" customWidth="1"/>
    <col min="5" max="5" width="12.28515625" style="38" customWidth="1"/>
    <col min="6" max="6" width="10.85546875" style="38" customWidth="1"/>
    <col min="7" max="7" width="13" style="38" customWidth="1"/>
    <col min="8" max="8" width="12.7109375" style="38" customWidth="1"/>
    <col min="9" max="9" width="10.42578125" style="38" customWidth="1"/>
    <col min="10" max="10" width="17.7109375" bestFit="1" customWidth="1"/>
    <col min="11" max="11" width="11.5703125" style="39" bestFit="1" customWidth="1"/>
    <col min="12" max="12" width="14.42578125" style="39" customWidth="1"/>
    <col min="13" max="13" width="13.28515625" style="39" bestFit="1" customWidth="1"/>
  </cols>
  <sheetData>
    <row r="3" spans="3:13" x14ac:dyDescent="0.25">
      <c r="D3" s="104" t="s">
        <v>84</v>
      </c>
      <c r="E3" s="104"/>
      <c r="F3" s="104"/>
      <c r="G3" s="104"/>
      <c r="H3" s="104"/>
      <c r="I3" s="104"/>
      <c r="J3" s="104"/>
      <c r="K3" s="104"/>
      <c r="L3" s="104"/>
      <c r="M3" s="104"/>
    </row>
    <row r="4" spans="3:13" x14ac:dyDescent="0.25">
      <c r="D4" s="93" t="s">
        <v>79</v>
      </c>
      <c r="E4" s="93"/>
      <c r="F4" s="93"/>
      <c r="G4" s="93"/>
      <c r="H4" s="93"/>
      <c r="I4" s="93"/>
      <c r="J4" s="6"/>
      <c r="K4" s="94" t="s">
        <v>80</v>
      </c>
      <c r="L4" s="94"/>
      <c r="M4" s="94"/>
    </row>
    <row r="5" spans="3:13" ht="59.25" customHeight="1" x14ac:dyDescent="0.25">
      <c r="D5" s="64" t="s">
        <v>11</v>
      </c>
      <c r="E5" s="65"/>
      <c r="F5" s="64" t="s">
        <v>12</v>
      </c>
      <c r="G5" s="65"/>
      <c r="H5" s="64" t="s">
        <v>13</v>
      </c>
      <c r="I5" s="65"/>
      <c r="J5" s="45" t="s">
        <v>16</v>
      </c>
      <c r="K5" s="105" t="s">
        <v>11</v>
      </c>
      <c r="L5" s="105" t="s">
        <v>12</v>
      </c>
      <c r="M5" s="105" t="s">
        <v>13</v>
      </c>
    </row>
    <row r="6" spans="3:13" x14ac:dyDescent="0.25">
      <c r="C6" s="40" t="s">
        <v>31</v>
      </c>
      <c r="D6" s="47">
        <v>393</v>
      </c>
      <c r="E6" s="47">
        <v>393</v>
      </c>
      <c r="F6" s="47">
        <v>280</v>
      </c>
      <c r="G6" s="47">
        <v>280</v>
      </c>
      <c r="H6" s="47">
        <v>6</v>
      </c>
      <c r="I6" s="47">
        <v>6</v>
      </c>
      <c r="J6" s="6"/>
      <c r="K6" s="46"/>
      <c r="L6" s="46"/>
      <c r="M6" s="46"/>
    </row>
    <row r="7" spans="3:13" x14ac:dyDescent="0.25">
      <c r="C7" s="95"/>
      <c r="D7" s="96"/>
      <c r="E7" s="96"/>
      <c r="F7" s="96"/>
      <c r="G7" s="96"/>
      <c r="H7" s="96"/>
      <c r="I7" s="96"/>
      <c r="J7" s="97"/>
      <c r="K7" s="98"/>
      <c r="L7" s="98"/>
      <c r="M7" s="98"/>
    </row>
    <row r="8" spans="3:13" ht="28.5" customHeight="1" x14ac:dyDescent="0.25">
      <c r="C8" s="40" t="s">
        <v>32</v>
      </c>
      <c r="D8" s="47"/>
      <c r="E8" s="47">
        <v>1</v>
      </c>
      <c r="F8" s="47"/>
      <c r="G8" s="47">
        <v>1</v>
      </c>
      <c r="H8" s="47"/>
      <c r="I8" s="47">
        <v>1</v>
      </c>
      <c r="J8" s="48">
        <v>87</v>
      </c>
      <c r="K8" s="46">
        <f>E6*E8*J8</f>
        <v>34191</v>
      </c>
      <c r="L8" s="46">
        <f>G6*G8*J8</f>
        <v>24360</v>
      </c>
      <c r="M8" s="46">
        <f>I6*I8*J8</f>
        <v>522</v>
      </c>
    </row>
    <row r="9" spans="3:13" ht="30" x14ac:dyDescent="0.25">
      <c r="C9" s="40" t="s">
        <v>33</v>
      </c>
      <c r="D9" s="47">
        <v>3</v>
      </c>
      <c r="E9" s="47">
        <v>3</v>
      </c>
      <c r="F9" s="47">
        <v>8</v>
      </c>
      <c r="G9" s="47">
        <v>8</v>
      </c>
      <c r="H9" s="47">
        <v>12</v>
      </c>
      <c r="I9" s="47">
        <v>12</v>
      </c>
      <c r="J9" s="48">
        <v>87</v>
      </c>
      <c r="K9" s="46">
        <f>(($D$6*D9)+($E$6*E9))*J9</f>
        <v>205146</v>
      </c>
      <c r="L9" s="46">
        <f>(($F$6*F9)+($G$6*G9))*J9</f>
        <v>389760</v>
      </c>
      <c r="M9" s="46">
        <f>(($H$6*H9)+($I$6*I9))*J9</f>
        <v>12528</v>
      </c>
    </row>
    <row r="10" spans="3:13" x14ac:dyDescent="0.25">
      <c r="C10" s="40" t="s">
        <v>20</v>
      </c>
      <c r="D10" s="47">
        <v>3</v>
      </c>
      <c r="E10" s="47">
        <v>3</v>
      </c>
      <c r="F10" s="47">
        <v>8</v>
      </c>
      <c r="G10" s="47">
        <v>8</v>
      </c>
      <c r="H10" s="47">
        <v>8</v>
      </c>
      <c r="I10" s="47">
        <v>8</v>
      </c>
      <c r="J10" s="48">
        <v>20</v>
      </c>
      <c r="K10" s="46">
        <f>(($D$6*D10)+($E$6*E10))*J10</f>
        <v>47160</v>
      </c>
      <c r="L10" s="46">
        <f t="shared" ref="L10" si="0">(($F$6*F10)+($G$6*G10))*J10</f>
        <v>89600</v>
      </c>
      <c r="M10" s="46">
        <f t="shared" ref="M10:M17" si="1">(($H$6*H10)+($I$6*I10))*J10</f>
        <v>1920</v>
      </c>
    </row>
    <row r="11" spans="3:13" x14ac:dyDescent="0.25">
      <c r="C11" s="40" t="s">
        <v>21</v>
      </c>
      <c r="D11" s="47">
        <v>2</v>
      </c>
      <c r="E11" s="47">
        <v>2</v>
      </c>
      <c r="F11" s="47">
        <v>3</v>
      </c>
      <c r="G11" s="47">
        <v>3</v>
      </c>
      <c r="H11" s="47">
        <v>0</v>
      </c>
      <c r="I11" s="47">
        <v>0</v>
      </c>
      <c r="J11" s="48">
        <v>18</v>
      </c>
      <c r="K11" s="46">
        <f>(($D$6*D11)+($E$6*E11))*J11</f>
        <v>28296</v>
      </c>
      <c r="L11" s="46">
        <f>(($F$6*F11)+($G$6*G11))*J11</f>
        <v>30240</v>
      </c>
      <c r="M11" s="46">
        <f t="shared" si="1"/>
        <v>0</v>
      </c>
    </row>
    <row r="12" spans="3:13" x14ac:dyDescent="0.25">
      <c r="C12" s="41" t="s">
        <v>23</v>
      </c>
      <c r="D12" s="47">
        <v>2</v>
      </c>
      <c r="E12" s="47">
        <v>2</v>
      </c>
      <c r="F12" s="47">
        <v>3</v>
      </c>
      <c r="G12" s="47">
        <v>3</v>
      </c>
      <c r="H12" s="47"/>
      <c r="I12" s="47"/>
      <c r="J12" s="48">
        <v>25</v>
      </c>
      <c r="K12" s="46">
        <f>(($D$6*D12)+($E$6*E12))*J12</f>
        <v>39300</v>
      </c>
      <c r="L12" s="46">
        <f>(($F$6*F12)+($G$6*G12))*J12</f>
        <v>42000</v>
      </c>
      <c r="M12" s="46">
        <f t="shared" si="1"/>
        <v>0</v>
      </c>
    </row>
    <row r="13" spans="3:13" x14ac:dyDescent="0.25">
      <c r="C13" s="42" t="s">
        <v>24</v>
      </c>
      <c r="D13" s="47">
        <v>2</v>
      </c>
      <c r="E13" s="47">
        <v>2</v>
      </c>
      <c r="F13" s="47">
        <v>3</v>
      </c>
      <c r="G13" s="47">
        <v>3</v>
      </c>
      <c r="H13" s="47"/>
      <c r="I13" s="47"/>
      <c r="J13" s="48">
        <v>20</v>
      </c>
      <c r="K13" s="46">
        <f>(($D$6*D13)+($E$6*E13))*J13</f>
        <v>31440</v>
      </c>
      <c r="L13" s="46">
        <f>(($F$6*F13)+($G$6*G13))*J13</f>
        <v>33600</v>
      </c>
      <c r="M13" s="46">
        <f t="shared" si="1"/>
        <v>0</v>
      </c>
    </row>
    <row r="14" spans="3:13" x14ac:dyDescent="0.25">
      <c r="C14" s="40" t="s">
        <v>34</v>
      </c>
      <c r="D14" s="47"/>
      <c r="E14" s="47"/>
      <c r="F14" s="47"/>
      <c r="G14" s="47"/>
      <c r="H14" s="47">
        <v>6</v>
      </c>
      <c r="I14" s="47">
        <v>6</v>
      </c>
      <c r="J14" s="48">
        <v>15</v>
      </c>
      <c r="K14" s="46"/>
      <c r="L14" s="46"/>
      <c r="M14" s="46">
        <f t="shared" si="1"/>
        <v>1080</v>
      </c>
    </row>
    <row r="15" spans="3:13" x14ac:dyDescent="0.25">
      <c r="C15" s="40" t="s">
        <v>35</v>
      </c>
      <c r="D15" s="47"/>
      <c r="E15" s="47"/>
      <c r="F15" s="47"/>
      <c r="G15" s="47"/>
      <c r="H15" s="47">
        <v>6</v>
      </c>
      <c r="I15" s="47">
        <v>6</v>
      </c>
      <c r="J15" s="48">
        <v>10</v>
      </c>
      <c r="K15" s="46"/>
      <c r="L15" s="46"/>
      <c r="M15" s="46">
        <f t="shared" si="1"/>
        <v>720</v>
      </c>
    </row>
    <row r="16" spans="3:13" x14ac:dyDescent="0.25">
      <c r="C16" s="43" t="s">
        <v>29</v>
      </c>
      <c r="D16" s="47"/>
      <c r="E16" s="47"/>
      <c r="F16" s="47"/>
      <c r="G16" s="47"/>
      <c r="H16" s="47">
        <v>6</v>
      </c>
      <c r="I16" s="47">
        <v>6</v>
      </c>
      <c r="J16" s="48">
        <v>10</v>
      </c>
      <c r="K16" s="46"/>
      <c r="L16" s="46"/>
      <c r="M16" s="46">
        <f t="shared" si="1"/>
        <v>720</v>
      </c>
    </row>
    <row r="17" spans="3:13" ht="15.75" x14ac:dyDescent="0.3">
      <c r="C17" s="44" t="s">
        <v>30</v>
      </c>
      <c r="D17" s="47"/>
      <c r="E17" s="47"/>
      <c r="F17" s="47"/>
      <c r="G17" s="47"/>
      <c r="H17" s="47">
        <v>2</v>
      </c>
      <c r="I17" s="47">
        <v>2</v>
      </c>
      <c r="J17" s="48">
        <v>20</v>
      </c>
      <c r="K17" s="46"/>
      <c r="L17" s="46"/>
      <c r="M17" s="46">
        <f t="shared" si="1"/>
        <v>480</v>
      </c>
    </row>
    <row r="18" spans="3:13" x14ac:dyDescent="0.25">
      <c r="C18" s="95"/>
      <c r="D18" s="96"/>
      <c r="E18" s="96"/>
      <c r="F18" s="96"/>
      <c r="G18" s="96"/>
      <c r="H18" s="96"/>
      <c r="I18" s="96"/>
      <c r="J18" s="97"/>
      <c r="K18" s="98"/>
      <c r="L18" s="98"/>
      <c r="M18" s="98"/>
    </row>
    <row r="19" spans="3:13" ht="30" x14ac:dyDescent="0.3">
      <c r="C19" s="44" t="s">
        <v>36</v>
      </c>
      <c r="D19" s="47">
        <v>90</v>
      </c>
      <c r="E19" s="47"/>
      <c r="F19" s="47">
        <v>240</v>
      </c>
      <c r="G19" s="47"/>
      <c r="H19" s="47">
        <v>365</v>
      </c>
      <c r="I19" s="47"/>
      <c r="J19" s="48">
        <f>'ნსდს-ვერსია'!I4</f>
        <v>2.0206</v>
      </c>
      <c r="K19" s="46">
        <f>(D6+E6)*D19*J19</f>
        <v>142937.24400000001</v>
      </c>
      <c r="L19" s="46">
        <f>(F6+G6)*F19*J19</f>
        <v>271568.64000000001</v>
      </c>
      <c r="M19" s="46">
        <f>(H6+I6)*H19*J19</f>
        <v>8850.2279999999992</v>
      </c>
    </row>
    <row r="20" spans="3:13" x14ac:dyDescent="0.25">
      <c r="C20" s="100" t="s">
        <v>81</v>
      </c>
      <c r="K20" s="99">
        <f>SUM(K8:K19)</f>
        <v>528470.24399999995</v>
      </c>
      <c r="L20" s="99">
        <f t="shared" ref="L20:M20" si="2">SUM(L8:L19)</f>
        <v>881128.64</v>
      </c>
      <c r="M20" s="99">
        <f t="shared" si="2"/>
        <v>26820.227999999999</v>
      </c>
    </row>
    <row r="22" spans="3:13" x14ac:dyDescent="0.25">
      <c r="C22" s="101" t="s">
        <v>82</v>
      </c>
      <c r="D22" s="102"/>
      <c r="E22" s="102"/>
      <c r="F22" s="102"/>
      <c r="G22" s="102"/>
      <c r="H22" s="102"/>
      <c r="I22" s="102"/>
      <c r="J22" s="101"/>
      <c r="K22" s="103"/>
      <c r="L22" s="103"/>
      <c r="M22" s="103">
        <f>K20+L20+M20</f>
        <v>1436419.112</v>
      </c>
    </row>
    <row r="24" spans="3:13" x14ac:dyDescent="0.25">
      <c r="C24" s="101" t="s">
        <v>83</v>
      </c>
      <c r="D24" s="102"/>
      <c r="E24" s="102"/>
      <c r="F24" s="102"/>
      <c r="G24" s="102"/>
      <c r="H24" s="102"/>
      <c r="I24" s="102"/>
      <c r="J24" s="101"/>
      <c r="K24" s="103"/>
      <c r="L24" s="103"/>
      <c r="M24" s="103">
        <f>M22/2</f>
        <v>718209.55599999998</v>
      </c>
    </row>
  </sheetData>
  <mergeCells count="6">
    <mergeCell ref="D4:I4"/>
    <mergeCell ref="K4:M4"/>
    <mergeCell ref="D3:M3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24"/>
  <sheetViews>
    <sheetView workbookViewId="0">
      <selection activeCell="C31" sqref="C31"/>
    </sheetView>
  </sheetViews>
  <sheetFormatPr defaultColWidth="24.85546875" defaultRowHeight="15" x14ac:dyDescent="0.25"/>
  <cols>
    <col min="1" max="1" width="19" customWidth="1"/>
    <col min="2" max="2" width="12.42578125" customWidth="1"/>
    <col min="3" max="3" width="34.5703125" customWidth="1"/>
    <col min="4" max="4" width="12.140625" style="38" customWidth="1"/>
    <col min="5" max="5" width="11.28515625" style="38" customWidth="1"/>
    <col min="6" max="6" width="9.42578125" style="38" customWidth="1"/>
    <col min="7" max="7" width="11.140625" style="38" customWidth="1"/>
    <col min="8" max="8" width="10.7109375" style="38" customWidth="1"/>
    <col min="9" max="9" width="9" style="38" customWidth="1"/>
    <col min="10" max="10" width="16.28515625" customWidth="1"/>
    <col min="11" max="11" width="12.7109375" style="39" customWidth="1"/>
    <col min="12" max="12" width="14.42578125" style="39" customWidth="1"/>
    <col min="13" max="13" width="13.28515625" style="39" bestFit="1" customWidth="1"/>
  </cols>
  <sheetData>
    <row r="3" spans="3:13" x14ac:dyDescent="0.25">
      <c r="D3" s="104" t="s">
        <v>86</v>
      </c>
      <c r="E3" s="104"/>
      <c r="F3" s="104"/>
      <c r="G3" s="104"/>
      <c r="H3" s="104"/>
      <c r="I3" s="104"/>
      <c r="J3" s="104"/>
      <c r="K3" s="104"/>
      <c r="L3" s="104"/>
      <c r="M3" s="104"/>
    </row>
    <row r="4" spans="3:13" x14ac:dyDescent="0.25">
      <c r="D4" s="93" t="s">
        <v>79</v>
      </c>
      <c r="E4" s="93"/>
      <c r="F4" s="93"/>
      <c r="G4" s="93"/>
      <c r="H4" s="93"/>
      <c r="I4" s="93"/>
      <c r="J4" s="6"/>
      <c r="K4" s="94" t="s">
        <v>80</v>
      </c>
      <c r="L4" s="94"/>
      <c r="M4" s="94"/>
    </row>
    <row r="5" spans="3:13" ht="43.5" customHeight="1" x14ac:dyDescent="0.25">
      <c r="D5" s="106" t="s">
        <v>11</v>
      </c>
      <c r="E5" s="107"/>
      <c r="F5" s="106" t="s">
        <v>12</v>
      </c>
      <c r="G5" s="107"/>
      <c r="H5" s="106" t="s">
        <v>13</v>
      </c>
      <c r="I5" s="107"/>
      <c r="J5" s="108" t="s">
        <v>85</v>
      </c>
      <c r="K5" s="105" t="s">
        <v>11</v>
      </c>
      <c r="L5" s="105" t="s">
        <v>12</v>
      </c>
      <c r="M5" s="105" t="s">
        <v>13</v>
      </c>
    </row>
    <row r="6" spans="3:13" x14ac:dyDescent="0.25">
      <c r="C6" s="40" t="s">
        <v>31</v>
      </c>
      <c r="D6" s="47">
        <v>393</v>
      </c>
      <c r="E6" s="47">
        <v>393</v>
      </c>
      <c r="F6" s="47">
        <v>280</v>
      </c>
      <c r="G6" s="47">
        <v>280</v>
      </c>
      <c r="H6" s="47">
        <v>6</v>
      </c>
      <c r="I6" s="47">
        <v>6</v>
      </c>
      <c r="J6" s="6"/>
      <c r="K6" s="46"/>
      <c r="L6" s="46"/>
      <c r="M6" s="46"/>
    </row>
    <row r="7" spans="3:13" x14ac:dyDescent="0.25">
      <c r="C7" s="95"/>
      <c r="D7" s="96"/>
      <c r="E7" s="96"/>
      <c r="F7" s="96"/>
      <c r="G7" s="96"/>
      <c r="H7" s="96"/>
      <c r="I7" s="96"/>
      <c r="J7" s="97"/>
      <c r="K7" s="98"/>
      <c r="L7" s="98"/>
      <c r="M7" s="98"/>
    </row>
    <row r="8" spans="3:13" ht="28.5" customHeight="1" x14ac:dyDescent="0.25">
      <c r="C8" s="40" t="s">
        <v>32</v>
      </c>
      <c r="D8" s="47"/>
      <c r="E8" s="47">
        <v>1</v>
      </c>
      <c r="F8" s="47"/>
      <c r="G8" s="47">
        <v>1</v>
      </c>
      <c r="H8" s="47"/>
      <c r="I8" s="47">
        <v>1</v>
      </c>
      <c r="J8" s="48">
        <v>87</v>
      </c>
      <c r="K8" s="46">
        <f>E6*E8*J8</f>
        <v>34191</v>
      </c>
      <c r="L8" s="46">
        <f>G6*G8*J8</f>
        <v>24360</v>
      </c>
      <c r="M8" s="46">
        <f>I6*I8*J8</f>
        <v>522</v>
      </c>
    </row>
    <row r="9" spans="3:13" ht="30" x14ac:dyDescent="0.25">
      <c r="C9" s="40" t="s">
        <v>33</v>
      </c>
      <c r="D9" s="47">
        <v>2</v>
      </c>
      <c r="E9" s="47">
        <v>2</v>
      </c>
      <c r="F9" s="47">
        <v>3</v>
      </c>
      <c r="G9" s="47">
        <v>3</v>
      </c>
      <c r="H9" s="47">
        <v>5</v>
      </c>
      <c r="I9" s="47">
        <v>5</v>
      </c>
      <c r="J9" s="48">
        <v>87</v>
      </c>
      <c r="K9" s="46">
        <f>(($D$6*D9)+($E$6*E9))*J9</f>
        <v>136764</v>
      </c>
      <c r="L9" s="46">
        <f>(($F$6*F9)+($G$6*G9))*J9</f>
        <v>146160</v>
      </c>
      <c r="M9" s="46">
        <f>(($H$6*H9)+($I$6*I9))*J9</f>
        <v>5220</v>
      </c>
    </row>
    <row r="10" spans="3:13" x14ac:dyDescent="0.25">
      <c r="C10" s="40" t="s">
        <v>20</v>
      </c>
      <c r="D10" s="47">
        <v>1</v>
      </c>
      <c r="E10" s="47">
        <v>1</v>
      </c>
      <c r="F10" s="47">
        <v>2</v>
      </c>
      <c r="G10" s="47">
        <v>2</v>
      </c>
      <c r="H10" s="47">
        <v>3</v>
      </c>
      <c r="I10" s="47">
        <v>3</v>
      </c>
      <c r="J10" s="48">
        <v>20</v>
      </c>
      <c r="K10" s="46">
        <f>(($D$6*D10)+($E$6*E10))*J10</f>
        <v>15720</v>
      </c>
      <c r="L10" s="46">
        <f t="shared" ref="L10" si="0">(($F$6*F10)+($G$6*G10))*J10</f>
        <v>22400</v>
      </c>
      <c r="M10" s="46">
        <f t="shared" ref="M10:M17" si="1">(($H$6*H10)+($I$6*I10))*J10</f>
        <v>720</v>
      </c>
    </row>
    <row r="11" spans="3:13" x14ac:dyDescent="0.25">
      <c r="C11" s="40" t="s">
        <v>21</v>
      </c>
      <c r="D11" s="47">
        <v>1</v>
      </c>
      <c r="E11" s="47">
        <v>1</v>
      </c>
      <c r="F11" s="47">
        <v>1</v>
      </c>
      <c r="G11" s="47">
        <v>1</v>
      </c>
      <c r="H11" s="47"/>
      <c r="I11" s="47"/>
      <c r="J11" s="48">
        <v>18</v>
      </c>
      <c r="K11" s="46">
        <f>(($D$6*D11)+($E$6*E11))*J11</f>
        <v>14148</v>
      </c>
      <c r="L11" s="46">
        <f>(($F$6*F11)+($G$6*G11))*J11</f>
        <v>10080</v>
      </c>
      <c r="M11" s="46">
        <f t="shared" si="1"/>
        <v>0</v>
      </c>
    </row>
    <row r="12" spans="3:13" x14ac:dyDescent="0.25">
      <c r="C12" s="41" t="s">
        <v>23</v>
      </c>
      <c r="D12" s="47">
        <v>2</v>
      </c>
      <c r="E12" s="47">
        <v>2</v>
      </c>
      <c r="F12" s="47">
        <v>2</v>
      </c>
      <c r="G12" s="47">
        <v>2</v>
      </c>
      <c r="H12" s="47"/>
      <c r="I12" s="47"/>
      <c r="J12" s="48">
        <v>25</v>
      </c>
      <c r="K12" s="46">
        <f>(($D$6*D12)+($E$6*E12))*J12</f>
        <v>39300</v>
      </c>
      <c r="L12" s="46">
        <f>(($F$6*F12)+($G$6*G12))*J12</f>
        <v>28000</v>
      </c>
      <c r="M12" s="46">
        <f t="shared" si="1"/>
        <v>0</v>
      </c>
    </row>
    <row r="13" spans="3:13" x14ac:dyDescent="0.25">
      <c r="C13" s="42" t="s">
        <v>24</v>
      </c>
      <c r="D13" s="47">
        <v>2</v>
      </c>
      <c r="E13" s="47">
        <v>2</v>
      </c>
      <c r="F13" s="47">
        <v>2</v>
      </c>
      <c r="G13" s="47">
        <v>2</v>
      </c>
      <c r="H13" s="47"/>
      <c r="I13" s="47"/>
      <c r="J13" s="48">
        <v>20</v>
      </c>
      <c r="K13" s="46">
        <f>(($D$6*D13)+($E$6*E13))*J13</f>
        <v>31440</v>
      </c>
      <c r="L13" s="46">
        <f>(($F$6*F13)+($G$6*G13))*J13</f>
        <v>22400</v>
      </c>
      <c r="M13" s="46">
        <f t="shared" si="1"/>
        <v>0</v>
      </c>
    </row>
    <row r="14" spans="3:13" x14ac:dyDescent="0.25">
      <c r="C14" s="40" t="s">
        <v>34</v>
      </c>
      <c r="D14" s="47"/>
      <c r="E14" s="47"/>
      <c r="F14" s="47"/>
      <c r="G14" s="47"/>
      <c r="H14" s="47">
        <v>4</v>
      </c>
      <c r="I14" s="47">
        <v>4</v>
      </c>
      <c r="J14" s="48">
        <v>15</v>
      </c>
      <c r="K14" s="46"/>
      <c r="L14" s="46"/>
      <c r="M14" s="46">
        <f t="shared" si="1"/>
        <v>720</v>
      </c>
    </row>
    <row r="15" spans="3:13" x14ac:dyDescent="0.25">
      <c r="C15" s="40" t="s">
        <v>35</v>
      </c>
      <c r="D15" s="47"/>
      <c r="E15" s="47"/>
      <c r="F15" s="47"/>
      <c r="G15" s="47"/>
      <c r="H15" s="47">
        <v>4</v>
      </c>
      <c r="I15" s="47">
        <v>4</v>
      </c>
      <c r="J15" s="48">
        <v>10</v>
      </c>
      <c r="K15" s="46"/>
      <c r="L15" s="46"/>
      <c r="M15" s="46">
        <f t="shared" si="1"/>
        <v>480</v>
      </c>
    </row>
    <row r="16" spans="3:13" x14ac:dyDescent="0.25">
      <c r="C16" s="43" t="s">
        <v>29</v>
      </c>
      <c r="D16" s="47"/>
      <c r="E16" s="47"/>
      <c r="F16" s="47"/>
      <c r="G16" s="47"/>
      <c r="H16" s="47">
        <v>4</v>
      </c>
      <c r="I16" s="47">
        <v>4</v>
      </c>
      <c r="J16" s="48">
        <v>10</v>
      </c>
      <c r="K16" s="46"/>
      <c r="L16" s="46"/>
      <c r="M16" s="46">
        <f t="shared" si="1"/>
        <v>480</v>
      </c>
    </row>
    <row r="17" spans="3:13" ht="15.75" x14ac:dyDescent="0.3">
      <c r="C17" s="44" t="s">
        <v>30</v>
      </c>
      <c r="D17" s="47"/>
      <c r="E17" s="47"/>
      <c r="F17" s="47"/>
      <c r="G17" s="47"/>
      <c r="H17" s="47">
        <v>2</v>
      </c>
      <c r="I17" s="47">
        <v>2</v>
      </c>
      <c r="J17" s="48">
        <v>20</v>
      </c>
      <c r="K17" s="46"/>
      <c r="L17" s="46"/>
      <c r="M17" s="46">
        <f t="shared" si="1"/>
        <v>480</v>
      </c>
    </row>
    <row r="18" spans="3:13" x14ac:dyDescent="0.25">
      <c r="C18" s="95"/>
      <c r="D18" s="96"/>
      <c r="E18" s="96"/>
      <c r="F18" s="96"/>
      <c r="G18" s="96"/>
      <c r="H18" s="96"/>
      <c r="I18" s="96"/>
      <c r="J18" s="97"/>
      <c r="K18" s="98"/>
      <c r="L18" s="98"/>
      <c r="M18" s="98"/>
    </row>
    <row r="19" spans="3:13" ht="30" x14ac:dyDescent="0.3">
      <c r="C19" s="44" t="s">
        <v>36</v>
      </c>
      <c r="D19" s="47">
        <v>90</v>
      </c>
      <c r="E19" s="47"/>
      <c r="F19" s="47">
        <v>240</v>
      </c>
      <c r="G19" s="47"/>
      <c r="H19" s="47">
        <v>365</v>
      </c>
      <c r="I19" s="47"/>
      <c r="J19" s="48">
        <f>'ნსდს-ვერსია'!I4</f>
        <v>2.0206</v>
      </c>
      <c r="K19" s="46">
        <f>(D6+E6)*D19*J19</f>
        <v>142937.24400000001</v>
      </c>
      <c r="L19" s="46">
        <f>(F6+G6)*F19*J19</f>
        <v>271568.64000000001</v>
      </c>
      <c r="M19" s="46">
        <f>(H6+I6)*H19*J19</f>
        <v>8850.2279999999992</v>
      </c>
    </row>
    <row r="20" spans="3:13" x14ac:dyDescent="0.25">
      <c r="C20" s="100" t="s">
        <v>81</v>
      </c>
      <c r="K20" s="99">
        <f>SUM(K8:K19)</f>
        <v>414500.24400000001</v>
      </c>
      <c r="L20" s="99">
        <f t="shared" ref="L20:M20" si="2">SUM(L8:L19)</f>
        <v>524968.64</v>
      </c>
      <c r="M20" s="99">
        <f t="shared" si="2"/>
        <v>17472.227999999999</v>
      </c>
    </row>
    <row r="22" spans="3:13" x14ac:dyDescent="0.25">
      <c r="C22" s="101" t="s">
        <v>82</v>
      </c>
      <c r="D22" s="102"/>
      <c r="E22" s="102"/>
      <c r="F22" s="102"/>
      <c r="G22" s="102"/>
      <c r="H22" s="102"/>
      <c r="I22" s="102"/>
      <c r="J22" s="101"/>
      <c r="K22" s="103"/>
      <c r="L22" s="103"/>
      <c r="M22" s="103">
        <f>K20+L20+M20</f>
        <v>956941.11200000008</v>
      </c>
    </row>
    <row r="24" spans="3:13" x14ac:dyDescent="0.25">
      <c r="C24" s="101" t="s">
        <v>83</v>
      </c>
      <c r="D24" s="102"/>
      <c r="E24" s="102"/>
      <c r="F24" s="102"/>
      <c r="G24" s="102"/>
      <c r="H24" s="102"/>
      <c r="I24" s="102"/>
      <c r="J24" s="101"/>
      <c r="K24" s="103"/>
      <c r="L24" s="103"/>
      <c r="M24" s="103">
        <f>M22/2</f>
        <v>478470.55600000004</v>
      </c>
    </row>
  </sheetData>
  <mergeCells count="6">
    <mergeCell ref="D5:E5"/>
    <mergeCell ref="F5:G5"/>
    <mergeCell ref="H5:I5"/>
    <mergeCell ref="D3:M3"/>
    <mergeCell ref="D4:I4"/>
    <mergeCell ref="K4:M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J21"/>
  <sheetViews>
    <sheetView tabSelected="1" topLeftCell="A7" workbookViewId="0">
      <selection activeCell="M15" sqref="M15"/>
    </sheetView>
  </sheetViews>
  <sheetFormatPr defaultRowHeight="15" x14ac:dyDescent="0.25"/>
  <cols>
    <col min="3" max="3" width="12.5703125" customWidth="1"/>
    <col min="4" max="4" width="23.28515625" customWidth="1"/>
    <col min="5" max="5" width="14.85546875" bestFit="1" customWidth="1"/>
    <col min="6" max="6" width="14.85546875" customWidth="1"/>
    <col min="7" max="7" width="15" customWidth="1"/>
    <col min="8" max="8" width="12" customWidth="1"/>
    <col min="9" max="9" width="17.28515625" customWidth="1"/>
    <col min="10" max="10" width="15.85546875" customWidth="1"/>
    <col min="13" max="13" width="27.85546875" customWidth="1"/>
    <col min="14" max="14" width="15.42578125" customWidth="1"/>
    <col min="15" max="15" width="17.140625" customWidth="1"/>
    <col min="16" max="16" width="23.42578125" customWidth="1"/>
  </cols>
  <sheetData>
    <row r="2" spans="4:10" ht="39.75" customHeight="1" x14ac:dyDescent="0.25">
      <c r="D2" s="109" t="s">
        <v>87</v>
      </c>
      <c r="E2" s="109"/>
      <c r="F2" s="109"/>
      <c r="G2" s="109"/>
      <c r="H2" s="109"/>
      <c r="I2" s="109"/>
      <c r="J2" s="109"/>
    </row>
    <row r="4" spans="4:10" ht="45.75" customHeight="1" x14ac:dyDescent="0.25">
      <c r="D4" s="6"/>
      <c r="E4" s="66" t="s">
        <v>44</v>
      </c>
      <c r="F4" s="66"/>
      <c r="G4" s="66"/>
      <c r="H4" s="66" t="s">
        <v>37</v>
      </c>
      <c r="I4" s="66"/>
      <c r="J4" s="66"/>
    </row>
    <row r="5" spans="4:10" ht="45.75" x14ac:dyDescent="0.25">
      <c r="D5" s="50" t="s">
        <v>39</v>
      </c>
      <c r="E5" s="51"/>
      <c r="F5" s="51"/>
      <c r="G5" s="51"/>
      <c r="H5" s="51">
        <v>1</v>
      </c>
      <c r="I5" s="51">
        <v>1</v>
      </c>
      <c r="J5" s="51">
        <v>1</v>
      </c>
    </row>
    <row r="6" spans="4:10" ht="24.75" customHeight="1" x14ac:dyDescent="0.25">
      <c r="D6" s="50" t="s">
        <v>40</v>
      </c>
      <c r="E6" s="53" t="s">
        <v>41</v>
      </c>
      <c r="F6" s="53" t="s">
        <v>42</v>
      </c>
      <c r="G6" s="53" t="s">
        <v>43</v>
      </c>
      <c r="H6" s="53" t="s">
        <v>41</v>
      </c>
      <c r="I6" s="53" t="s">
        <v>42</v>
      </c>
      <c r="J6" s="53" t="s">
        <v>43</v>
      </c>
    </row>
    <row r="7" spans="4:10" ht="51.75" customHeight="1" x14ac:dyDescent="0.25">
      <c r="D7" s="50" t="s">
        <v>38</v>
      </c>
      <c r="E7" s="51">
        <v>2</v>
      </c>
      <c r="F7" s="51">
        <v>3</v>
      </c>
      <c r="G7" s="51">
        <v>5</v>
      </c>
      <c r="H7" s="52">
        <v>2</v>
      </c>
      <c r="I7" s="52">
        <v>3</v>
      </c>
      <c r="J7" s="52">
        <v>5</v>
      </c>
    </row>
    <row r="10" spans="4:10" ht="38.25" customHeight="1" x14ac:dyDescent="0.25">
      <c r="D10" s="109" t="s">
        <v>88</v>
      </c>
      <c r="E10" s="109"/>
      <c r="F10" s="109"/>
      <c r="G10" s="109"/>
    </row>
    <row r="11" spans="4:10" ht="24" customHeight="1" x14ac:dyDescent="0.25"/>
    <row r="12" spans="4:10" ht="42.75" customHeight="1" x14ac:dyDescent="0.25">
      <c r="D12" s="67" t="s">
        <v>47</v>
      </c>
      <c r="E12" s="66" t="s">
        <v>46</v>
      </c>
      <c r="F12" s="66"/>
      <c r="G12" s="66"/>
    </row>
    <row r="13" spans="4:10" x14ac:dyDescent="0.25">
      <c r="D13" s="68"/>
      <c r="E13" s="53" t="s">
        <v>41</v>
      </c>
      <c r="F13" s="53" t="s">
        <v>42</v>
      </c>
      <c r="G13" s="53" t="s">
        <v>43</v>
      </c>
    </row>
    <row r="14" spans="4:10" x14ac:dyDescent="0.25">
      <c r="D14" s="50" t="s">
        <v>20</v>
      </c>
      <c r="E14" s="47">
        <v>1</v>
      </c>
      <c r="F14" s="47">
        <v>2</v>
      </c>
      <c r="G14" s="47">
        <v>3</v>
      </c>
    </row>
    <row r="15" spans="4:10" x14ac:dyDescent="0.25">
      <c r="D15" s="50" t="s">
        <v>21</v>
      </c>
      <c r="E15" s="47">
        <v>1</v>
      </c>
      <c r="F15" s="47">
        <v>1</v>
      </c>
      <c r="G15" s="47"/>
    </row>
    <row r="16" spans="4:10" x14ac:dyDescent="0.25">
      <c r="D16" s="50" t="s">
        <v>23</v>
      </c>
      <c r="E16" s="47">
        <v>2</v>
      </c>
      <c r="F16" s="47">
        <v>2</v>
      </c>
      <c r="G16" s="47"/>
    </row>
    <row r="17" spans="4:7" ht="15.75" x14ac:dyDescent="0.3">
      <c r="D17" s="50" t="s">
        <v>45</v>
      </c>
      <c r="E17" s="47">
        <v>2</v>
      </c>
      <c r="F17" s="47">
        <v>2</v>
      </c>
      <c r="G17" s="47"/>
    </row>
    <row r="18" spans="4:7" x14ac:dyDescent="0.25">
      <c r="D18" s="50" t="s">
        <v>34</v>
      </c>
      <c r="E18" s="6"/>
      <c r="F18" s="6"/>
      <c r="G18" s="47">
        <v>4</v>
      </c>
    </row>
    <row r="19" spans="4:7" ht="23.25" x14ac:dyDescent="0.25">
      <c r="D19" s="50" t="s">
        <v>35</v>
      </c>
      <c r="E19" s="6"/>
      <c r="F19" s="6"/>
      <c r="G19" s="47">
        <v>4</v>
      </c>
    </row>
    <row r="20" spans="4:7" ht="23.25" x14ac:dyDescent="0.25">
      <c r="D20" s="50" t="s">
        <v>29</v>
      </c>
      <c r="E20" s="6"/>
      <c r="F20" s="6"/>
      <c r="G20" s="47">
        <v>4</v>
      </c>
    </row>
    <row r="21" spans="4:7" ht="23.25" x14ac:dyDescent="0.25">
      <c r="D21" s="50" t="s">
        <v>30</v>
      </c>
      <c r="E21" s="6"/>
      <c r="F21" s="6"/>
      <c r="G21" s="47">
        <v>2</v>
      </c>
    </row>
  </sheetData>
  <mergeCells count="6">
    <mergeCell ref="E4:G4"/>
    <mergeCell ref="H4:J4"/>
    <mergeCell ref="E12:G12"/>
    <mergeCell ref="D12:D13"/>
    <mergeCell ref="D2:J2"/>
    <mergeCell ref="D10:G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2"/>
  <sheetViews>
    <sheetView workbookViewId="0">
      <selection activeCell="I10" sqref="I10"/>
    </sheetView>
  </sheetViews>
  <sheetFormatPr defaultColWidth="20.5703125" defaultRowHeight="12.75" x14ac:dyDescent="0.25"/>
  <cols>
    <col min="1" max="1" width="5.5703125" style="69" customWidth="1"/>
    <col min="2" max="2" width="70" style="69" customWidth="1"/>
    <col min="3" max="3" width="30.5703125" style="69" customWidth="1"/>
    <col min="4" max="239" width="9.140625" style="69" customWidth="1"/>
    <col min="240" max="240" width="5.5703125" style="69" customWidth="1"/>
    <col min="241" max="241" width="52.42578125" style="69" customWidth="1"/>
    <col min="242" max="252" width="20.5703125" style="69"/>
    <col min="253" max="253" width="5.5703125" style="69" customWidth="1"/>
    <col min="254" max="254" width="70" style="69" customWidth="1"/>
    <col min="255" max="255" width="30.5703125" style="69" customWidth="1"/>
    <col min="256" max="256" width="33.42578125" style="69" customWidth="1"/>
    <col min="257" max="257" width="29.7109375" style="69" customWidth="1"/>
    <col min="258" max="258" width="29" style="69" customWidth="1"/>
    <col min="259" max="259" width="25.85546875" style="69" bestFit="1" customWidth="1"/>
    <col min="260" max="495" width="9.140625" style="69" customWidth="1"/>
    <col min="496" max="496" width="5.5703125" style="69" customWidth="1"/>
    <col min="497" max="497" width="52.42578125" style="69" customWidth="1"/>
    <col min="498" max="508" width="20.5703125" style="69"/>
    <col min="509" max="509" width="5.5703125" style="69" customWidth="1"/>
    <col min="510" max="510" width="70" style="69" customWidth="1"/>
    <col min="511" max="511" width="30.5703125" style="69" customWidth="1"/>
    <col min="512" max="512" width="33.42578125" style="69" customWidth="1"/>
    <col min="513" max="513" width="29.7109375" style="69" customWidth="1"/>
    <col min="514" max="514" width="29" style="69" customWidth="1"/>
    <col min="515" max="515" width="25.85546875" style="69" bestFit="1" customWidth="1"/>
    <col min="516" max="751" width="9.140625" style="69" customWidth="1"/>
    <col min="752" max="752" width="5.5703125" style="69" customWidth="1"/>
    <col min="753" max="753" width="52.42578125" style="69" customWidth="1"/>
    <col min="754" max="764" width="20.5703125" style="69"/>
    <col min="765" max="765" width="5.5703125" style="69" customWidth="1"/>
    <col min="766" max="766" width="70" style="69" customWidth="1"/>
    <col min="767" max="767" width="30.5703125" style="69" customWidth="1"/>
    <col min="768" max="768" width="33.42578125" style="69" customWidth="1"/>
    <col min="769" max="769" width="29.7109375" style="69" customWidth="1"/>
    <col min="770" max="770" width="29" style="69" customWidth="1"/>
    <col min="771" max="771" width="25.85546875" style="69" bestFit="1" customWidth="1"/>
    <col min="772" max="1007" width="9.140625" style="69" customWidth="1"/>
    <col min="1008" max="1008" width="5.5703125" style="69" customWidth="1"/>
    <col min="1009" max="1009" width="52.42578125" style="69" customWidth="1"/>
    <col min="1010" max="1020" width="20.5703125" style="69"/>
    <col min="1021" max="1021" width="5.5703125" style="69" customWidth="1"/>
    <col min="1022" max="1022" width="70" style="69" customWidth="1"/>
    <col min="1023" max="1023" width="30.5703125" style="69" customWidth="1"/>
    <col min="1024" max="1024" width="33.42578125" style="69" customWidth="1"/>
    <col min="1025" max="1025" width="29.7109375" style="69" customWidth="1"/>
    <col min="1026" max="1026" width="29" style="69" customWidth="1"/>
    <col min="1027" max="1027" width="25.85546875" style="69" bestFit="1" customWidth="1"/>
    <col min="1028" max="1263" width="9.140625" style="69" customWidth="1"/>
    <col min="1264" max="1264" width="5.5703125" style="69" customWidth="1"/>
    <col min="1265" max="1265" width="52.42578125" style="69" customWidth="1"/>
    <col min="1266" max="1276" width="20.5703125" style="69"/>
    <col min="1277" max="1277" width="5.5703125" style="69" customWidth="1"/>
    <col min="1278" max="1278" width="70" style="69" customWidth="1"/>
    <col min="1279" max="1279" width="30.5703125" style="69" customWidth="1"/>
    <col min="1280" max="1280" width="33.42578125" style="69" customWidth="1"/>
    <col min="1281" max="1281" width="29.7109375" style="69" customWidth="1"/>
    <col min="1282" max="1282" width="29" style="69" customWidth="1"/>
    <col min="1283" max="1283" width="25.85546875" style="69" bestFit="1" customWidth="1"/>
    <col min="1284" max="1519" width="9.140625" style="69" customWidth="1"/>
    <col min="1520" max="1520" width="5.5703125" style="69" customWidth="1"/>
    <col min="1521" max="1521" width="52.42578125" style="69" customWidth="1"/>
    <col min="1522" max="1532" width="20.5703125" style="69"/>
    <col min="1533" max="1533" width="5.5703125" style="69" customWidth="1"/>
    <col min="1534" max="1534" width="70" style="69" customWidth="1"/>
    <col min="1535" max="1535" width="30.5703125" style="69" customWidth="1"/>
    <col min="1536" max="1536" width="33.42578125" style="69" customWidth="1"/>
    <col min="1537" max="1537" width="29.7109375" style="69" customWidth="1"/>
    <col min="1538" max="1538" width="29" style="69" customWidth="1"/>
    <col min="1539" max="1539" width="25.85546875" style="69" bestFit="1" customWidth="1"/>
    <col min="1540" max="1775" width="9.140625" style="69" customWidth="1"/>
    <col min="1776" max="1776" width="5.5703125" style="69" customWidth="1"/>
    <col min="1777" max="1777" width="52.42578125" style="69" customWidth="1"/>
    <col min="1778" max="1788" width="20.5703125" style="69"/>
    <col min="1789" max="1789" width="5.5703125" style="69" customWidth="1"/>
    <col min="1790" max="1790" width="70" style="69" customWidth="1"/>
    <col min="1791" max="1791" width="30.5703125" style="69" customWidth="1"/>
    <col min="1792" max="1792" width="33.42578125" style="69" customWidth="1"/>
    <col min="1793" max="1793" width="29.7109375" style="69" customWidth="1"/>
    <col min="1794" max="1794" width="29" style="69" customWidth="1"/>
    <col min="1795" max="1795" width="25.85546875" style="69" bestFit="1" customWidth="1"/>
    <col min="1796" max="2031" width="9.140625" style="69" customWidth="1"/>
    <col min="2032" max="2032" width="5.5703125" style="69" customWidth="1"/>
    <col min="2033" max="2033" width="52.42578125" style="69" customWidth="1"/>
    <col min="2034" max="2044" width="20.5703125" style="69"/>
    <col min="2045" max="2045" width="5.5703125" style="69" customWidth="1"/>
    <col min="2046" max="2046" width="70" style="69" customWidth="1"/>
    <col min="2047" max="2047" width="30.5703125" style="69" customWidth="1"/>
    <col min="2048" max="2048" width="33.42578125" style="69" customWidth="1"/>
    <col min="2049" max="2049" width="29.7109375" style="69" customWidth="1"/>
    <col min="2050" max="2050" width="29" style="69" customWidth="1"/>
    <col min="2051" max="2051" width="25.85546875" style="69" bestFit="1" customWidth="1"/>
    <col min="2052" max="2287" width="9.140625" style="69" customWidth="1"/>
    <col min="2288" max="2288" width="5.5703125" style="69" customWidth="1"/>
    <col min="2289" max="2289" width="52.42578125" style="69" customWidth="1"/>
    <col min="2290" max="2300" width="20.5703125" style="69"/>
    <col min="2301" max="2301" width="5.5703125" style="69" customWidth="1"/>
    <col min="2302" max="2302" width="70" style="69" customWidth="1"/>
    <col min="2303" max="2303" width="30.5703125" style="69" customWidth="1"/>
    <col min="2304" max="2304" width="33.42578125" style="69" customWidth="1"/>
    <col min="2305" max="2305" width="29.7109375" style="69" customWidth="1"/>
    <col min="2306" max="2306" width="29" style="69" customWidth="1"/>
    <col min="2307" max="2307" width="25.85546875" style="69" bestFit="1" customWidth="1"/>
    <col min="2308" max="2543" width="9.140625" style="69" customWidth="1"/>
    <col min="2544" max="2544" width="5.5703125" style="69" customWidth="1"/>
    <col min="2545" max="2545" width="52.42578125" style="69" customWidth="1"/>
    <col min="2546" max="2556" width="20.5703125" style="69"/>
    <col min="2557" max="2557" width="5.5703125" style="69" customWidth="1"/>
    <col min="2558" max="2558" width="70" style="69" customWidth="1"/>
    <col min="2559" max="2559" width="30.5703125" style="69" customWidth="1"/>
    <col min="2560" max="2560" width="33.42578125" style="69" customWidth="1"/>
    <col min="2561" max="2561" width="29.7109375" style="69" customWidth="1"/>
    <col min="2562" max="2562" width="29" style="69" customWidth="1"/>
    <col min="2563" max="2563" width="25.85546875" style="69" bestFit="1" customWidth="1"/>
    <col min="2564" max="2799" width="9.140625" style="69" customWidth="1"/>
    <col min="2800" max="2800" width="5.5703125" style="69" customWidth="1"/>
    <col min="2801" max="2801" width="52.42578125" style="69" customWidth="1"/>
    <col min="2802" max="2812" width="20.5703125" style="69"/>
    <col min="2813" max="2813" width="5.5703125" style="69" customWidth="1"/>
    <col min="2814" max="2814" width="70" style="69" customWidth="1"/>
    <col min="2815" max="2815" width="30.5703125" style="69" customWidth="1"/>
    <col min="2816" max="2816" width="33.42578125" style="69" customWidth="1"/>
    <col min="2817" max="2817" width="29.7109375" style="69" customWidth="1"/>
    <col min="2818" max="2818" width="29" style="69" customWidth="1"/>
    <col min="2819" max="2819" width="25.85546875" style="69" bestFit="1" customWidth="1"/>
    <col min="2820" max="3055" width="9.140625" style="69" customWidth="1"/>
    <col min="3056" max="3056" width="5.5703125" style="69" customWidth="1"/>
    <col min="3057" max="3057" width="52.42578125" style="69" customWidth="1"/>
    <col min="3058" max="3068" width="20.5703125" style="69"/>
    <col min="3069" max="3069" width="5.5703125" style="69" customWidth="1"/>
    <col min="3070" max="3070" width="70" style="69" customWidth="1"/>
    <col min="3071" max="3071" width="30.5703125" style="69" customWidth="1"/>
    <col min="3072" max="3072" width="33.42578125" style="69" customWidth="1"/>
    <col min="3073" max="3073" width="29.7109375" style="69" customWidth="1"/>
    <col min="3074" max="3074" width="29" style="69" customWidth="1"/>
    <col min="3075" max="3075" width="25.85546875" style="69" bestFit="1" customWidth="1"/>
    <col min="3076" max="3311" width="9.140625" style="69" customWidth="1"/>
    <col min="3312" max="3312" width="5.5703125" style="69" customWidth="1"/>
    <col min="3313" max="3313" width="52.42578125" style="69" customWidth="1"/>
    <col min="3314" max="3324" width="20.5703125" style="69"/>
    <col min="3325" max="3325" width="5.5703125" style="69" customWidth="1"/>
    <col min="3326" max="3326" width="70" style="69" customWidth="1"/>
    <col min="3327" max="3327" width="30.5703125" style="69" customWidth="1"/>
    <col min="3328" max="3328" width="33.42578125" style="69" customWidth="1"/>
    <col min="3329" max="3329" width="29.7109375" style="69" customWidth="1"/>
    <col min="3330" max="3330" width="29" style="69" customWidth="1"/>
    <col min="3331" max="3331" width="25.85546875" style="69" bestFit="1" customWidth="1"/>
    <col min="3332" max="3567" width="9.140625" style="69" customWidth="1"/>
    <col min="3568" max="3568" width="5.5703125" style="69" customWidth="1"/>
    <col min="3569" max="3569" width="52.42578125" style="69" customWidth="1"/>
    <col min="3570" max="3580" width="20.5703125" style="69"/>
    <col min="3581" max="3581" width="5.5703125" style="69" customWidth="1"/>
    <col min="3582" max="3582" width="70" style="69" customWidth="1"/>
    <col min="3583" max="3583" width="30.5703125" style="69" customWidth="1"/>
    <col min="3584" max="3584" width="33.42578125" style="69" customWidth="1"/>
    <col min="3585" max="3585" width="29.7109375" style="69" customWidth="1"/>
    <col min="3586" max="3586" width="29" style="69" customWidth="1"/>
    <col min="3587" max="3587" width="25.85546875" style="69" bestFit="1" customWidth="1"/>
    <col min="3588" max="3823" width="9.140625" style="69" customWidth="1"/>
    <col min="3824" max="3824" width="5.5703125" style="69" customWidth="1"/>
    <col min="3825" max="3825" width="52.42578125" style="69" customWidth="1"/>
    <col min="3826" max="3836" width="20.5703125" style="69"/>
    <col min="3837" max="3837" width="5.5703125" style="69" customWidth="1"/>
    <col min="3838" max="3838" width="70" style="69" customWidth="1"/>
    <col min="3839" max="3839" width="30.5703125" style="69" customWidth="1"/>
    <col min="3840" max="3840" width="33.42578125" style="69" customWidth="1"/>
    <col min="3841" max="3841" width="29.7109375" style="69" customWidth="1"/>
    <col min="3842" max="3842" width="29" style="69" customWidth="1"/>
    <col min="3843" max="3843" width="25.85546875" style="69" bestFit="1" customWidth="1"/>
    <col min="3844" max="4079" width="9.140625" style="69" customWidth="1"/>
    <col min="4080" max="4080" width="5.5703125" style="69" customWidth="1"/>
    <col min="4081" max="4081" width="52.42578125" style="69" customWidth="1"/>
    <col min="4082" max="4092" width="20.5703125" style="69"/>
    <col min="4093" max="4093" width="5.5703125" style="69" customWidth="1"/>
    <col min="4094" max="4094" width="70" style="69" customWidth="1"/>
    <col min="4095" max="4095" width="30.5703125" style="69" customWidth="1"/>
    <col min="4096" max="4096" width="33.42578125" style="69" customWidth="1"/>
    <col min="4097" max="4097" width="29.7109375" style="69" customWidth="1"/>
    <col min="4098" max="4098" width="29" style="69" customWidth="1"/>
    <col min="4099" max="4099" width="25.85546875" style="69" bestFit="1" customWidth="1"/>
    <col min="4100" max="4335" width="9.140625" style="69" customWidth="1"/>
    <col min="4336" max="4336" width="5.5703125" style="69" customWidth="1"/>
    <col min="4337" max="4337" width="52.42578125" style="69" customWidth="1"/>
    <col min="4338" max="4348" width="20.5703125" style="69"/>
    <col min="4349" max="4349" width="5.5703125" style="69" customWidth="1"/>
    <col min="4350" max="4350" width="70" style="69" customWidth="1"/>
    <col min="4351" max="4351" width="30.5703125" style="69" customWidth="1"/>
    <col min="4352" max="4352" width="33.42578125" style="69" customWidth="1"/>
    <col min="4353" max="4353" width="29.7109375" style="69" customWidth="1"/>
    <col min="4354" max="4354" width="29" style="69" customWidth="1"/>
    <col min="4355" max="4355" width="25.85546875" style="69" bestFit="1" customWidth="1"/>
    <col min="4356" max="4591" width="9.140625" style="69" customWidth="1"/>
    <col min="4592" max="4592" width="5.5703125" style="69" customWidth="1"/>
    <col min="4593" max="4593" width="52.42578125" style="69" customWidth="1"/>
    <col min="4594" max="4604" width="20.5703125" style="69"/>
    <col min="4605" max="4605" width="5.5703125" style="69" customWidth="1"/>
    <col min="4606" max="4606" width="70" style="69" customWidth="1"/>
    <col min="4607" max="4607" width="30.5703125" style="69" customWidth="1"/>
    <col min="4608" max="4608" width="33.42578125" style="69" customWidth="1"/>
    <col min="4609" max="4609" width="29.7109375" style="69" customWidth="1"/>
    <col min="4610" max="4610" width="29" style="69" customWidth="1"/>
    <col min="4611" max="4611" width="25.85546875" style="69" bestFit="1" customWidth="1"/>
    <col min="4612" max="4847" width="9.140625" style="69" customWidth="1"/>
    <col min="4848" max="4848" width="5.5703125" style="69" customWidth="1"/>
    <col min="4849" max="4849" width="52.42578125" style="69" customWidth="1"/>
    <col min="4850" max="4860" width="20.5703125" style="69"/>
    <col min="4861" max="4861" width="5.5703125" style="69" customWidth="1"/>
    <col min="4862" max="4862" width="70" style="69" customWidth="1"/>
    <col min="4863" max="4863" width="30.5703125" style="69" customWidth="1"/>
    <col min="4864" max="4864" width="33.42578125" style="69" customWidth="1"/>
    <col min="4865" max="4865" width="29.7109375" style="69" customWidth="1"/>
    <col min="4866" max="4866" width="29" style="69" customWidth="1"/>
    <col min="4867" max="4867" width="25.85546875" style="69" bestFit="1" customWidth="1"/>
    <col min="4868" max="5103" width="9.140625" style="69" customWidth="1"/>
    <col min="5104" max="5104" width="5.5703125" style="69" customWidth="1"/>
    <col min="5105" max="5105" width="52.42578125" style="69" customWidth="1"/>
    <col min="5106" max="5116" width="20.5703125" style="69"/>
    <col min="5117" max="5117" width="5.5703125" style="69" customWidth="1"/>
    <col min="5118" max="5118" width="70" style="69" customWidth="1"/>
    <col min="5119" max="5119" width="30.5703125" style="69" customWidth="1"/>
    <col min="5120" max="5120" width="33.42578125" style="69" customWidth="1"/>
    <col min="5121" max="5121" width="29.7109375" style="69" customWidth="1"/>
    <col min="5122" max="5122" width="29" style="69" customWidth="1"/>
    <col min="5123" max="5123" width="25.85546875" style="69" bestFit="1" customWidth="1"/>
    <col min="5124" max="5359" width="9.140625" style="69" customWidth="1"/>
    <col min="5360" max="5360" width="5.5703125" style="69" customWidth="1"/>
    <col min="5361" max="5361" width="52.42578125" style="69" customWidth="1"/>
    <col min="5362" max="5372" width="20.5703125" style="69"/>
    <col min="5373" max="5373" width="5.5703125" style="69" customWidth="1"/>
    <col min="5374" max="5374" width="70" style="69" customWidth="1"/>
    <col min="5375" max="5375" width="30.5703125" style="69" customWidth="1"/>
    <col min="5376" max="5376" width="33.42578125" style="69" customWidth="1"/>
    <col min="5377" max="5377" width="29.7109375" style="69" customWidth="1"/>
    <col min="5378" max="5378" width="29" style="69" customWidth="1"/>
    <col min="5379" max="5379" width="25.85546875" style="69" bestFit="1" customWidth="1"/>
    <col min="5380" max="5615" width="9.140625" style="69" customWidth="1"/>
    <col min="5616" max="5616" width="5.5703125" style="69" customWidth="1"/>
    <col min="5617" max="5617" width="52.42578125" style="69" customWidth="1"/>
    <col min="5618" max="5628" width="20.5703125" style="69"/>
    <col min="5629" max="5629" width="5.5703125" style="69" customWidth="1"/>
    <col min="5630" max="5630" width="70" style="69" customWidth="1"/>
    <col min="5631" max="5631" width="30.5703125" style="69" customWidth="1"/>
    <col min="5632" max="5632" width="33.42578125" style="69" customWidth="1"/>
    <col min="5633" max="5633" width="29.7109375" style="69" customWidth="1"/>
    <col min="5634" max="5634" width="29" style="69" customWidth="1"/>
    <col min="5635" max="5635" width="25.85546875" style="69" bestFit="1" customWidth="1"/>
    <col min="5636" max="5871" width="9.140625" style="69" customWidth="1"/>
    <col min="5872" max="5872" width="5.5703125" style="69" customWidth="1"/>
    <col min="5873" max="5873" width="52.42578125" style="69" customWidth="1"/>
    <col min="5874" max="5884" width="20.5703125" style="69"/>
    <col min="5885" max="5885" width="5.5703125" style="69" customWidth="1"/>
    <col min="5886" max="5886" width="70" style="69" customWidth="1"/>
    <col min="5887" max="5887" width="30.5703125" style="69" customWidth="1"/>
    <col min="5888" max="5888" width="33.42578125" style="69" customWidth="1"/>
    <col min="5889" max="5889" width="29.7109375" style="69" customWidth="1"/>
    <col min="5890" max="5890" width="29" style="69" customWidth="1"/>
    <col min="5891" max="5891" width="25.85546875" style="69" bestFit="1" customWidth="1"/>
    <col min="5892" max="6127" width="9.140625" style="69" customWidth="1"/>
    <col min="6128" max="6128" width="5.5703125" style="69" customWidth="1"/>
    <col min="6129" max="6129" width="52.42578125" style="69" customWidth="1"/>
    <col min="6130" max="6140" width="20.5703125" style="69"/>
    <col min="6141" max="6141" width="5.5703125" style="69" customWidth="1"/>
    <col min="6142" max="6142" width="70" style="69" customWidth="1"/>
    <col min="6143" max="6143" width="30.5703125" style="69" customWidth="1"/>
    <col min="6144" max="6144" width="33.42578125" style="69" customWidth="1"/>
    <col min="6145" max="6145" width="29.7109375" style="69" customWidth="1"/>
    <col min="6146" max="6146" width="29" style="69" customWidth="1"/>
    <col min="6147" max="6147" width="25.85546875" style="69" bestFit="1" customWidth="1"/>
    <col min="6148" max="6383" width="9.140625" style="69" customWidth="1"/>
    <col min="6384" max="6384" width="5.5703125" style="69" customWidth="1"/>
    <col min="6385" max="6385" width="52.42578125" style="69" customWidth="1"/>
    <col min="6386" max="6396" width="20.5703125" style="69"/>
    <col min="6397" max="6397" width="5.5703125" style="69" customWidth="1"/>
    <col min="6398" max="6398" width="70" style="69" customWidth="1"/>
    <col min="6399" max="6399" width="30.5703125" style="69" customWidth="1"/>
    <col min="6400" max="6400" width="33.42578125" style="69" customWidth="1"/>
    <col min="6401" max="6401" width="29.7109375" style="69" customWidth="1"/>
    <col min="6402" max="6402" width="29" style="69" customWidth="1"/>
    <col min="6403" max="6403" width="25.85546875" style="69" bestFit="1" customWidth="1"/>
    <col min="6404" max="6639" width="9.140625" style="69" customWidth="1"/>
    <col min="6640" max="6640" width="5.5703125" style="69" customWidth="1"/>
    <col min="6641" max="6641" width="52.42578125" style="69" customWidth="1"/>
    <col min="6642" max="6652" width="20.5703125" style="69"/>
    <col min="6653" max="6653" width="5.5703125" style="69" customWidth="1"/>
    <col min="6654" max="6654" width="70" style="69" customWidth="1"/>
    <col min="6655" max="6655" width="30.5703125" style="69" customWidth="1"/>
    <col min="6656" max="6656" width="33.42578125" style="69" customWidth="1"/>
    <col min="6657" max="6657" width="29.7109375" style="69" customWidth="1"/>
    <col min="6658" max="6658" width="29" style="69" customWidth="1"/>
    <col min="6659" max="6659" width="25.85546875" style="69" bestFit="1" customWidth="1"/>
    <col min="6660" max="6895" width="9.140625" style="69" customWidth="1"/>
    <col min="6896" max="6896" width="5.5703125" style="69" customWidth="1"/>
    <col min="6897" max="6897" width="52.42578125" style="69" customWidth="1"/>
    <col min="6898" max="6908" width="20.5703125" style="69"/>
    <col min="6909" max="6909" width="5.5703125" style="69" customWidth="1"/>
    <col min="6910" max="6910" width="70" style="69" customWidth="1"/>
    <col min="6911" max="6911" width="30.5703125" style="69" customWidth="1"/>
    <col min="6912" max="6912" width="33.42578125" style="69" customWidth="1"/>
    <col min="6913" max="6913" width="29.7109375" style="69" customWidth="1"/>
    <col min="6914" max="6914" width="29" style="69" customWidth="1"/>
    <col min="6915" max="6915" width="25.85546875" style="69" bestFit="1" customWidth="1"/>
    <col min="6916" max="7151" width="9.140625" style="69" customWidth="1"/>
    <col min="7152" max="7152" width="5.5703125" style="69" customWidth="1"/>
    <col min="7153" max="7153" width="52.42578125" style="69" customWidth="1"/>
    <col min="7154" max="7164" width="20.5703125" style="69"/>
    <col min="7165" max="7165" width="5.5703125" style="69" customWidth="1"/>
    <col min="7166" max="7166" width="70" style="69" customWidth="1"/>
    <col min="7167" max="7167" width="30.5703125" style="69" customWidth="1"/>
    <col min="7168" max="7168" width="33.42578125" style="69" customWidth="1"/>
    <col min="7169" max="7169" width="29.7109375" style="69" customWidth="1"/>
    <col min="7170" max="7170" width="29" style="69" customWidth="1"/>
    <col min="7171" max="7171" width="25.85546875" style="69" bestFit="1" customWidth="1"/>
    <col min="7172" max="7407" width="9.140625" style="69" customWidth="1"/>
    <col min="7408" max="7408" width="5.5703125" style="69" customWidth="1"/>
    <col min="7409" max="7409" width="52.42578125" style="69" customWidth="1"/>
    <col min="7410" max="7420" width="20.5703125" style="69"/>
    <col min="7421" max="7421" width="5.5703125" style="69" customWidth="1"/>
    <col min="7422" max="7422" width="70" style="69" customWidth="1"/>
    <col min="7423" max="7423" width="30.5703125" style="69" customWidth="1"/>
    <col min="7424" max="7424" width="33.42578125" style="69" customWidth="1"/>
    <col min="7425" max="7425" width="29.7109375" style="69" customWidth="1"/>
    <col min="7426" max="7426" width="29" style="69" customWidth="1"/>
    <col min="7427" max="7427" width="25.85546875" style="69" bestFit="1" customWidth="1"/>
    <col min="7428" max="7663" width="9.140625" style="69" customWidth="1"/>
    <col min="7664" max="7664" width="5.5703125" style="69" customWidth="1"/>
    <col min="7665" max="7665" width="52.42578125" style="69" customWidth="1"/>
    <col min="7666" max="7676" width="20.5703125" style="69"/>
    <col min="7677" max="7677" width="5.5703125" style="69" customWidth="1"/>
    <col min="7678" max="7678" width="70" style="69" customWidth="1"/>
    <col min="7679" max="7679" width="30.5703125" style="69" customWidth="1"/>
    <col min="7680" max="7680" width="33.42578125" style="69" customWidth="1"/>
    <col min="7681" max="7681" width="29.7109375" style="69" customWidth="1"/>
    <col min="7682" max="7682" width="29" style="69" customWidth="1"/>
    <col min="7683" max="7683" width="25.85546875" style="69" bestFit="1" customWidth="1"/>
    <col min="7684" max="7919" width="9.140625" style="69" customWidth="1"/>
    <col min="7920" max="7920" width="5.5703125" style="69" customWidth="1"/>
    <col min="7921" max="7921" width="52.42578125" style="69" customWidth="1"/>
    <col min="7922" max="7932" width="20.5703125" style="69"/>
    <col min="7933" max="7933" width="5.5703125" style="69" customWidth="1"/>
    <col min="7934" max="7934" width="70" style="69" customWidth="1"/>
    <col min="7935" max="7935" width="30.5703125" style="69" customWidth="1"/>
    <col min="7936" max="7936" width="33.42578125" style="69" customWidth="1"/>
    <col min="7937" max="7937" width="29.7109375" style="69" customWidth="1"/>
    <col min="7938" max="7938" width="29" style="69" customWidth="1"/>
    <col min="7939" max="7939" width="25.85546875" style="69" bestFit="1" customWidth="1"/>
    <col min="7940" max="8175" width="9.140625" style="69" customWidth="1"/>
    <col min="8176" max="8176" width="5.5703125" style="69" customWidth="1"/>
    <col min="8177" max="8177" width="52.42578125" style="69" customWidth="1"/>
    <col min="8178" max="8188" width="20.5703125" style="69"/>
    <col min="8189" max="8189" width="5.5703125" style="69" customWidth="1"/>
    <col min="8190" max="8190" width="70" style="69" customWidth="1"/>
    <col min="8191" max="8191" width="30.5703125" style="69" customWidth="1"/>
    <col min="8192" max="8192" width="33.42578125" style="69" customWidth="1"/>
    <col min="8193" max="8193" width="29.7109375" style="69" customWidth="1"/>
    <col min="8194" max="8194" width="29" style="69" customWidth="1"/>
    <col min="8195" max="8195" width="25.85546875" style="69" bestFit="1" customWidth="1"/>
    <col min="8196" max="8431" width="9.140625" style="69" customWidth="1"/>
    <col min="8432" max="8432" width="5.5703125" style="69" customWidth="1"/>
    <col min="8433" max="8433" width="52.42578125" style="69" customWidth="1"/>
    <col min="8434" max="8444" width="20.5703125" style="69"/>
    <col min="8445" max="8445" width="5.5703125" style="69" customWidth="1"/>
    <col min="8446" max="8446" width="70" style="69" customWidth="1"/>
    <col min="8447" max="8447" width="30.5703125" style="69" customWidth="1"/>
    <col min="8448" max="8448" width="33.42578125" style="69" customWidth="1"/>
    <col min="8449" max="8449" width="29.7109375" style="69" customWidth="1"/>
    <col min="8450" max="8450" width="29" style="69" customWidth="1"/>
    <col min="8451" max="8451" width="25.85546875" style="69" bestFit="1" customWidth="1"/>
    <col min="8452" max="8687" width="9.140625" style="69" customWidth="1"/>
    <col min="8688" max="8688" width="5.5703125" style="69" customWidth="1"/>
    <col min="8689" max="8689" width="52.42578125" style="69" customWidth="1"/>
    <col min="8690" max="8700" width="20.5703125" style="69"/>
    <col min="8701" max="8701" width="5.5703125" style="69" customWidth="1"/>
    <col min="8702" max="8702" width="70" style="69" customWidth="1"/>
    <col min="8703" max="8703" width="30.5703125" style="69" customWidth="1"/>
    <col min="8704" max="8704" width="33.42578125" style="69" customWidth="1"/>
    <col min="8705" max="8705" width="29.7109375" style="69" customWidth="1"/>
    <col min="8706" max="8706" width="29" style="69" customWidth="1"/>
    <col min="8707" max="8707" width="25.85546875" style="69" bestFit="1" customWidth="1"/>
    <col min="8708" max="8943" width="9.140625" style="69" customWidth="1"/>
    <col min="8944" max="8944" width="5.5703125" style="69" customWidth="1"/>
    <col min="8945" max="8945" width="52.42578125" style="69" customWidth="1"/>
    <col min="8946" max="8956" width="20.5703125" style="69"/>
    <col min="8957" max="8957" width="5.5703125" style="69" customWidth="1"/>
    <col min="8958" max="8958" width="70" style="69" customWidth="1"/>
    <col min="8959" max="8959" width="30.5703125" style="69" customWidth="1"/>
    <col min="8960" max="8960" width="33.42578125" style="69" customWidth="1"/>
    <col min="8961" max="8961" width="29.7109375" style="69" customWidth="1"/>
    <col min="8962" max="8962" width="29" style="69" customWidth="1"/>
    <col min="8963" max="8963" width="25.85546875" style="69" bestFit="1" customWidth="1"/>
    <col min="8964" max="9199" width="9.140625" style="69" customWidth="1"/>
    <col min="9200" max="9200" width="5.5703125" style="69" customWidth="1"/>
    <col min="9201" max="9201" width="52.42578125" style="69" customWidth="1"/>
    <col min="9202" max="9212" width="20.5703125" style="69"/>
    <col min="9213" max="9213" width="5.5703125" style="69" customWidth="1"/>
    <col min="9214" max="9214" width="70" style="69" customWidth="1"/>
    <col min="9215" max="9215" width="30.5703125" style="69" customWidth="1"/>
    <col min="9216" max="9216" width="33.42578125" style="69" customWidth="1"/>
    <col min="9217" max="9217" width="29.7109375" style="69" customWidth="1"/>
    <col min="9218" max="9218" width="29" style="69" customWidth="1"/>
    <col min="9219" max="9219" width="25.85546875" style="69" bestFit="1" customWidth="1"/>
    <col min="9220" max="9455" width="9.140625" style="69" customWidth="1"/>
    <col min="9456" max="9456" width="5.5703125" style="69" customWidth="1"/>
    <col min="9457" max="9457" width="52.42578125" style="69" customWidth="1"/>
    <col min="9458" max="9468" width="20.5703125" style="69"/>
    <col min="9469" max="9469" width="5.5703125" style="69" customWidth="1"/>
    <col min="9470" max="9470" width="70" style="69" customWidth="1"/>
    <col min="9471" max="9471" width="30.5703125" style="69" customWidth="1"/>
    <col min="9472" max="9472" width="33.42578125" style="69" customWidth="1"/>
    <col min="9473" max="9473" width="29.7109375" style="69" customWidth="1"/>
    <col min="9474" max="9474" width="29" style="69" customWidth="1"/>
    <col min="9475" max="9475" width="25.85546875" style="69" bestFit="1" customWidth="1"/>
    <col min="9476" max="9711" width="9.140625" style="69" customWidth="1"/>
    <col min="9712" max="9712" width="5.5703125" style="69" customWidth="1"/>
    <col min="9713" max="9713" width="52.42578125" style="69" customWidth="1"/>
    <col min="9714" max="9724" width="20.5703125" style="69"/>
    <col min="9725" max="9725" width="5.5703125" style="69" customWidth="1"/>
    <col min="9726" max="9726" width="70" style="69" customWidth="1"/>
    <col min="9727" max="9727" width="30.5703125" style="69" customWidth="1"/>
    <col min="9728" max="9728" width="33.42578125" style="69" customWidth="1"/>
    <col min="9729" max="9729" width="29.7109375" style="69" customWidth="1"/>
    <col min="9730" max="9730" width="29" style="69" customWidth="1"/>
    <col min="9731" max="9731" width="25.85546875" style="69" bestFit="1" customWidth="1"/>
    <col min="9732" max="9967" width="9.140625" style="69" customWidth="1"/>
    <col min="9968" max="9968" width="5.5703125" style="69" customWidth="1"/>
    <col min="9969" max="9969" width="52.42578125" style="69" customWidth="1"/>
    <col min="9970" max="9980" width="20.5703125" style="69"/>
    <col min="9981" max="9981" width="5.5703125" style="69" customWidth="1"/>
    <col min="9982" max="9982" width="70" style="69" customWidth="1"/>
    <col min="9983" max="9983" width="30.5703125" style="69" customWidth="1"/>
    <col min="9984" max="9984" width="33.42578125" style="69" customWidth="1"/>
    <col min="9985" max="9985" width="29.7109375" style="69" customWidth="1"/>
    <col min="9986" max="9986" width="29" style="69" customWidth="1"/>
    <col min="9987" max="9987" width="25.85546875" style="69" bestFit="1" customWidth="1"/>
    <col min="9988" max="10223" width="9.140625" style="69" customWidth="1"/>
    <col min="10224" max="10224" width="5.5703125" style="69" customWidth="1"/>
    <col min="10225" max="10225" width="52.42578125" style="69" customWidth="1"/>
    <col min="10226" max="10236" width="20.5703125" style="69"/>
    <col min="10237" max="10237" width="5.5703125" style="69" customWidth="1"/>
    <col min="10238" max="10238" width="70" style="69" customWidth="1"/>
    <col min="10239" max="10239" width="30.5703125" style="69" customWidth="1"/>
    <col min="10240" max="10240" width="33.42578125" style="69" customWidth="1"/>
    <col min="10241" max="10241" width="29.7109375" style="69" customWidth="1"/>
    <col min="10242" max="10242" width="29" style="69" customWidth="1"/>
    <col min="10243" max="10243" width="25.85546875" style="69" bestFit="1" customWidth="1"/>
    <col min="10244" max="10479" width="9.140625" style="69" customWidth="1"/>
    <col min="10480" max="10480" width="5.5703125" style="69" customWidth="1"/>
    <col min="10481" max="10481" width="52.42578125" style="69" customWidth="1"/>
    <col min="10482" max="10492" width="20.5703125" style="69"/>
    <col min="10493" max="10493" width="5.5703125" style="69" customWidth="1"/>
    <col min="10494" max="10494" width="70" style="69" customWidth="1"/>
    <col min="10495" max="10495" width="30.5703125" style="69" customWidth="1"/>
    <col min="10496" max="10496" width="33.42578125" style="69" customWidth="1"/>
    <col min="10497" max="10497" width="29.7109375" style="69" customWidth="1"/>
    <col min="10498" max="10498" width="29" style="69" customWidth="1"/>
    <col min="10499" max="10499" width="25.85546875" style="69" bestFit="1" customWidth="1"/>
    <col min="10500" max="10735" width="9.140625" style="69" customWidth="1"/>
    <col min="10736" max="10736" width="5.5703125" style="69" customWidth="1"/>
    <col min="10737" max="10737" width="52.42578125" style="69" customWidth="1"/>
    <col min="10738" max="10748" width="20.5703125" style="69"/>
    <col min="10749" max="10749" width="5.5703125" style="69" customWidth="1"/>
    <col min="10750" max="10750" width="70" style="69" customWidth="1"/>
    <col min="10751" max="10751" width="30.5703125" style="69" customWidth="1"/>
    <col min="10752" max="10752" width="33.42578125" style="69" customWidth="1"/>
    <col min="10753" max="10753" width="29.7109375" style="69" customWidth="1"/>
    <col min="10754" max="10754" width="29" style="69" customWidth="1"/>
    <col min="10755" max="10755" width="25.85546875" style="69" bestFit="1" customWidth="1"/>
    <col min="10756" max="10991" width="9.140625" style="69" customWidth="1"/>
    <col min="10992" max="10992" width="5.5703125" style="69" customWidth="1"/>
    <col min="10993" max="10993" width="52.42578125" style="69" customWidth="1"/>
    <col min="10994" max="11004" width="20.5703125" style="69"/>
    <col min="11005" max="11005" width="5.5703125" style="69" customWidth="1"/>
    <col min="11006" max="11006" width="70" style="69" customWidth="1"/>
    <col min="11007" max="11007" width="30.5703125" style="69" customWidth="1"/>
    <col min="11008" max="11008" width="33.42578125" style="69" customWidth="1"/>
    <col min="11009" max="11009" width="29.7109375" style="69" customWidth="1"/>
    <col min="11010" max="11010" width="29" style="69" customWidth="1"/>
    <col min="11011" max="11011" width="25.85546875" style="69" bestFit="1" customWidth="1"/>
    <col min="11012" max="11247" width="9.140625" style="69" customWidth="1"/>
    <col min="11248" max="11248" width="5.5703125" style="69" customWidth="1"/>
    <col min="11249" max="11249" width="52.42578125" style="69" customWidth="1"/>
    <col min="11250" max="11260" width="20.5703125" style="69"/>
    <col min="11261" max="11261" width="5.5703125" style="69" customWidth="1"/>
    <col min="11262" max="11262" width="70" style="69" customWidth="1"/>
    <col min="11263" max="11263" width="30.5703125" style="69" customWidth="1"/>
    <col min="11264" max="11264" width="33.42578125" style="69" customWidth="1"/>
    <col min="11265" max="11265" width="29.7109375" style="69" customWidth="1"/>
    <col min="11266" max="11266" width="29" style="69" customWidth="1"/>
    <col min="11267" max="11267" width="25.85546875" style="69" bestFit="1" customWidth="1"/>
    <col min="11268" max="11503" width="9.140625" style="69" customWidth="1"/>
    <col min="11504" max="11504" width="5.5703125" style="69" customWidth="1"/>
    <col min="11505" max="11505" width="52.42578125" style="69" customWidth="1"/>
    <col min="11506" max="11516" width="20.5703125" style="69"/>
    <col min="11517" max="11517" width="5.5703125" style="69" customWidth="1"/>
    <col min="11518" max="11518" width="70" style="69" customWidth="1"/>
    <col min="11519" max="11519" width="30.5703125" style="69" customWidth="1"/>
    <col min="11520" max="11520" width="33.42578125" style="69" customWidth="1"/>
    <col min="11521" max="11521" width="29.7109375" style="69" customWidth="1"/>
    <col min="11522" max="11522" width="29" style="69" customWidth="1"/>
    <col min="11523" max="11523" width="25.85546875" style="69" bestFit="1" customWidth="1"/>
    <col min="11524" max="11759" width="9.140625" style="69" customWidth="1"/>
    <col min="11760" max="11760" width="5.5703125" style="69" customWidth="1"/>
    <col min="11761" max="11761" width="52.42578125" style="69" customWidth="1"/>
    <col min="11762" max="11772" width="20.5703125" style="69"/>
    <col min="11773" max="11773" width="5.5703125" style="69" customWidth="1"/>
    <col min="11774" max="11774" width="70" style="69" customWidth="1"/>
    <col min="11775" max="11775" width="30.5703125" style="69" customWidth="1"/>
    <col min="11776" max="11776" width="33.42578125" style="69" customWidth="1"/>
    <col min="11777" max="11777" width="29.7109375" style="69" customWidth="1"/>
    <col min="11778" max="11778" width="29" style="69" customWidth="1"/>
    <col min="11779" max="11779" width="25.85546875" style="69" bestFit="1" customWidth="1"/>
    <col min="11780" max="12015" width="9.140625" style="69" customWidth="1"/>
    <col min="12016" max="12016" width="5.5703125" style="69" customWidth="1"/>
    <col min="12017" max="12017" width="52.42578125" style="69" customWidth="1"/>
    <col min="12018" max="12028" width="20.5703125" style="69"/>
    <col min="12029" max="12029" width="5.5703125" style="69" customWidth="1"/>
    <col min="12030" max="12030" width="70" style="69" customWidth="1"/>
    <col min="12031" max="12031" width="30.5703125" style="69" customWidth="1"/>
    <col min="12032" max="12032" width="33.42578125" style="69" customWidth="1"/>
    <col min="12033" max="12033" width="29.7109375" style="69" customWidth="1"/>
    <col min="12034" max="12034" width="29" style="69" customWidth="1"/>
    <col min="12035" max="12035" width="25.85546875" style="69" bestFit="1" customWidth="1"/>
    <col min="12036" max="12271" width="9.140625" style="69" customWidth="1"/>
    <col min="12272" max="12272" width="5.5703125" style="69" customWidth="1"/>
    <col min="12273" max="12273" width="52.42578125" style="69" customWidth="1"/>
    <col min="12274" max="12284" width="20.5703125" style="69"/>
    <col min="12285" max="12285" width="5.5703125" style="69" customWidth="1"/>
    <col min="12286" max="12286" width="70" style="69" customWidth="1"/>
    <col min="12287" max="12287" width="30.5703125" style="69" customWidth="1"/>
    <col min="12288" max="12288" width="33.42578125" style="69" customWidth="1"/>
    <col min="12289" max="12289" width="29.7109375" style="69" customWidth="1"/>
    <col min="12290" max="12290" width="29" style="69" customWidth="1"/>
    <col min="12291" max="12291" width="25.85546875" style="69" bestFit="1" customWidth="1"/>
    <col min="12292" max="12527" width="9.140625" style="69" customWidth="1"/>
    <col min="12528" max="12528" width="5.5703125" style="69" customWidth="1"/>
    <col min="12529" max="12529" width="52.42578125" style="69" customWidth="1"/>
    <col min="12530" max="12540" width="20.5703125" style="69"/>
    <col min="12541" max="12541" width="5.5703125" style="69" customWidth="1"/>
    <col min="12542" max="12542" width="70" style="69" customWidth="1"/>
    <col min="12543" max="12543" width="30.5703125" style="69" customWidth="1"/>
    <col min="12544" max="12544" width="33.42578125" style="69" customWidth="1"/>
    <col min="12545" max="12545" width="29.7109375" style="69" customWidth="1"/>
    <col min="12546" max="12546" width="29" style="69" customWidth="1"/>
    <col min="12547" max="12547" width="25.85546875" style="69" bestFit="1" customWidth="1"/>
    <col min="12548" max="12783" width="9.140625" style="69" customWidth="1"/>
    <col min="12784" max="12784" width="5.5703125" style="69" customWidth="1"/>
    <col min="12785" max="12785" width="52.42578125" style="69" customWidth="1"/>
    <col min="12786" max="12796" width="20.5703125" style="69"/>
    <col min="12797" max="12797" width="5.5703125" style="69" customWidth="1"/>
    <col min="12798" max="12798" width="70" style="69" customWidth="1"/>
    <col min="12799" max="12799" width="30.5703125" style="69" customWidth="1"/>
    <col min="12800" max="12800" width="33.42578125" style="69" customWidth="1"/>
    <col min="12801" max="12801" width="29.7109375" style="69" customWidth="1"/>
    <col min="12802" max="12802" width="29" style="69" customWidth="1"/>
    <col min="12803" max="12803" width="25.85546875" style="69" bestFit="1" customWidth="1"/>
    <col min="12804" max="13039" width="9.140625" style="69" customWidth="1"/>
    <col min="13040" max="13040" width="5.5703125" style="69" customWidth="1"/>
    <col min="13041" max="13041" width="52.42578125" style="69" customWidth="1"/>
    <col min="13042" max="13052" width="20.5703125" style="69"/>
    <col min="13053" max="13053" width="5.5703125" style="69" customWidth="1"/>
    <col min="13054" max="13054" width="70" style="69" customWidth="1"/>
    <col min="13055" max="13055" width="30.5703125" style="69" customWidth="1"/>
    <col min="13056" max="13056" width="33.42578125" style="69" customWidth="1"/>
    <col min="13057" max="13057" width="29.7109375" style="69" customWidth="1"/>
    <col min="13058" max="13058" width="29" style="69" customWidth="1"/>
    <col min="13059" max="13059" width="25.85546875" style="69" bestFit="1" customWidth="1"/>
    <col min="13060" max="13295" width="9.140625" style="69" customWidth="1"/>
    <col min="13296" max="13296" width="5.5703125" style="69" customWidth="1"/>
    <col min="13297" max="13297" width="52.42578125" style="69" customWidth="1"/>
    <col min="13298" max="13308" width="20.5703125" style="69"/>
    <col min="13309" max="13309" width="5.5703125" style="69" customWidth="1"/>
    <col min="13310" max="13310" width="70" style="69" customWidth="1"/>
    <col min="13311" max="13311" width="30.5703125" style="69" customWidth="1"/>
    <col min="13312" max="13312" width="33.42578125" style="69" customWidth="1"/>
    <col min="13313" max="13313" width="29.7109375" style="69" customWidth="1"/>
    <col min="13314" max="13314" width="29" style="69" customWidth="1"/>
    <col min="13315" max="13315" width="25.85546875" style="69" bestFit="1" customWidth="1"/>
    <col min="13316" max="13551" width="9.140625" style="69" customWidth="1"/>
    <col min="13552" max="13552" width="5.5703125" style="69" customWidth="1"/>
    <col min="13553" max="13553" width="52.42578125" style="69" customWidth="1"/>
    <col min="13554" max="13564" width="20.5703125" style="69"/>
    <col min="13565" max="13565" width="5.5703125" style="69" customWidth="1"/>
    <col min="13566" max="13566" width="70" style="69" customWidth="1"/>
    <col min="13567" max="13567" width="30.5703125" style="69" customWidth="1"/>
    <col min="13568" max="13568" width="33.42578125" style="69" customWidth="1"/>
    <col min="13569" max="13569" width="29.7109375" style="69" customWidth="1"/>
    <col min="13570" max="13570" width="29" style="69" customWidth="1"/>
    <col min="13571" max="13571" width="25.85546875" style="69" bestFit="1" customWidth="1"/>
    <col min="13572" max="13807" width="9.140625" style="69" customWidth="1"/>
    <col min="13808" max="13808" width="5.5703125" style="69" customWidth="1"/>
    <col min="13809" max="13809" width="52.42578125" style="69" customWidth="1"/>
    <col min="13810" max="13820" width="20.5703125" style="69"/>
    <col min="13821" max="13821" width="5.5703125" style="69" customWidth="1"/>
    <col min="13822" max="13822" width="70" style="69" customWidth="1"/>
    <col min="13823" max="13823" width="30.5703125" style="69" customWidth="1"/>
    <col min="13824" max="13824" width="33.42578125" style="69" customWidth="1"/>
    <col min="13825" max="13825" width="29.7109375" style="69" customWidth="1"/>
    <col min="13826" max="13826" width="29" style="69" customWidth="1"/>
    <col min="13827" max="13827" width="25.85546875" style="69" bestFit="1" customWidth="1"/>
    <col min="13828" max="14063" width="9.140625" style="69" customWidth="1"/>
    <col min="14064" max="14064" width="5.5703125" style="69" customWidth="1"/>
    <col min="14065" max="14065" width="52.42578125" style="69" customWidth="1"/>
    <col min="14066" max="14076" width="20.5703125" style="69"/>
    <col min="14077" max="14077" width="5.5703125" style="69" customWidth="1"/>
    <col min="14078" max="14078" width="70" style="69" customWidth="1"/>
    <col min="14079" max="14079" width="30.5703125" style="69" customWidth="1"/>
    <col min="14080" max="14080" width="33.42578125" style="69" customWidth="1"/>
    <col min="14081" max="14081" width="29.7109375" style="69" customWidth="1"/>
    <col min="14082" max="14082" width="29" style="69" customWidth="1"/>
    <col min="14083" max="14083" width="25.85546875" style="69" bestFit="1" customWidth="1"/>
    <col min="14084" max="14319" width="9.140625" style="69" customWidth="1"/>
    <col min="14320" max="14320" width="5.5703125" style="69" customWidth="1"/>
    <col min="14321" max="14321" width="52.42578125" style="69" customWidth="1"/>
    <col min="14322" max="14332" width="20.5703125" style="69"/>
    <col min="14333" max="14333" width="5.5703125" style="69" customWidth="1"/>
    <col min="14334" max="14334" width="70" style="69" customWidth="1"/>
    <col min="14335" max="14335" width="30.5703125" style="69" customWidth="1"/>
    <col min="14336" max="14336" width="33.42578125" style="69" customWidth="1"/>
    <col min="14337" max="14337" width="29.7109375" style="69" customWidth="1"/>
    <col min="14338" max="14338" width="29" style="69" customWidth="1"/>
    <col min="14339" max="14339" width="25.85546875" style="69" bestFit="1" customWidth="1"/>
    <col min="14340" max="14575" width="9.140625" style="69" customWidth="1"/>
    <col min="14576" max="14576" width="5.5703125" style="69" customWidth="1"/>
    <col min="14577" max="14577" width="52.42578125" style="69" customWidth="1"/>
    <col min="14578" max="14588" width="20.5703125" style="69"/>
    <col min="14589" max="14589" width="5.5703125" style="69" customWidth="1"/>
    <col min="14590" max="14590" width="70" style="69" customWidth="1"/>
    <col min="14591" max="14591" width="30.5703125" style="69" customWidth="1"/>
    <col min="14592" max="14592" width="33.42578125" style="69" customWidth="1"/>
    <col min="14593" max="14593" width="29.7109375" style="69" customWidth="1"/>
    <col min="14594" max="14594" width="29" style="69" customWidth="1"/>
    <col min="14595" max="14595" width="25.85546875" style="69" bestFit="1" customWidth="1"/>
    <col min="14596" max="14831" width="9.140625" style="69" customWidth="1"/>
    <col min="14832" max="14832" width="5.5703125" style="69" customWidth="1"/>
    <col min="14833" max="14833" width="52.42578125" style="69" customWidth="1"/>
    <col min="14834" max="14844" width="20.5703125" style="69"/>
    <col min="14845" max="14845" width="5.5703125" style="69" customWidth="1"/>
    <col min="14846" max="14846" width="70" style="69" customWidth="1"/>
    <col min="14847" max="14847" width="30.5703125" style="69" customWidth="1"/>
    <col min="14848" max="14848" width="33.42578125" style="69" customWidth="1"/>
    <col min="14849" max="14849" width="29.7109375" style="69" customWidth="1"/>
    <col min="14850" max="14850" width="29" style="69" customWidth="1"/>
    <col min="14851" max="14851" width="25.85546875" style="69" bestFit="1" customWidth="1"/>
    <col min="14852" max="15087" width="9.140625" style="69" customWidth="1"/>
    <col min="15088" max="15088" width="5.5703125" style="69" customWidth="1"/>
    <col min="15089" max="15089" width="52.42578125" style="69" customWidth="1"/>
    <col min="15090" max="15100" width="20.5703125" style="69"/>
    <col min="15101" max="15101" width="5.5703125" style="69" customWidth="1"/>
    <col min="15102" max="15102" width="70" style="69" customWidth="1"/>
    <col min="15103" max="15103" width="30.5703125" style="69" customWidth="1"/>
    <col min="15104" max="15104" width="33.42578125" style="69" customWidth="1"/>
    <col min="15105" max="15105" width="29.7109375" style="69" customWidth="1"/>
    <col min="15106" max="15106" width="29" style="69" customWidth="1"/>
    <col min="15107" max="15107" width="25.85546875" style="69" bestFit="1" customWidth="1"/>
    <col min="15108" max="15343" width="9.140625" style="69" customWidth="1"/>
    <col min="15344" max="15344" width="5.5703125" style="69" customWidth="1"/>
    <col min="15345" max="15345" width="52.42578125" style="69" customWidth="1"/>
    <col min="15346" max="15356" width="20.5703125" style="69"/>
    <col min="15357" max="15357" width="5.5703125" style="69" customWidth="1"/>
    <col min="15358" max="15358" width="70" style="69" customWidth="1"/>
    <col min="15359" max="15359" width="30.5703125" style="69" customWidth="1"/>
    <col min="15360" max="15360" width="33.42578125" style="69" customWidth="1"/>
    <col min="15361" max="15361" width="29.7109375" style="69" customWidth="1"/>
    <col min="15362" max="15362" width="29" style="69" customWidth="1"/>
    <col min="15363" max="15363" width="25.85546875" style="69" bestFit="1" customWidth="1"/>
    <col min="15364" max="15599" width="9.140625" style="69" customWidth="1"/>
    <col min="15600" max="15600" width="5.5703125" style="69" customWidth="1"/>
    <col min="15601" max="15601" width="52.42578125" style="69" customWidth="1"/>
    <col min="15602" max="15612" width="20.5703125" style="69"/>
    <col min="15613" max="15613" width="5.5703125" style="69" customWidth="1"/>
    <col min="15614" max="15614" width="70" style="69" customWidth="1"/>
    <col min="15615" max="15615" width="30.5703125" style="69" customWidth="1"/>
    <col min="15616" max="15616" width="33.42578125" style="69" customWidth="1"/>
    <col min="15617" max="15617" width="29.7109375" style="69" customWidth="1"/>
    <col min="15618" max="15618" width="29" style="69" customWidth="1"/>
    <col min="15619" max="15619" width="25.85546875" style="69" bestFit="1" customWidth="1"/>
    <col min="15620" max="15855" width="9.140625" style="69" customWidth="1"/>
    <col min="15856" max="15856" width="5.5703125" style="69" customWidth="1"/>
    <col min="15857" max="15857" width="52.42578125" style="69" customWidth="1"/>
    <col min="15858" max="15868" width="20.5703125" style="69"/>
    <col min="15869" max="15869" width="5.5703125" style="69" customWidth="1"/>
    <col min="15870" max="15870" width="70" style="69" customWidth="1"/>
    <col min="15871" max="15871" width="30.5703125" style="69" customWidth="1"/>
    <col min="15872" max="15872" width="33.42578125" style="69" customWidth="1"/>
    <col min="15873" max="15873" width="29.7109375" style="69" customWidth="1"/>
    <col min="15874" max="15874" width="29" style="69" customWidth="1"/>
    <col min="15875" max="15875" width="25.85546875" style="69" bestFit="1" customWidth="1"/>
    <col min="15876" max="16111" width="9.140625" style="69" customWidth="1"/>
    <col min="16112" max="16112" width="5.5703125" style="69" customWidth="1"/>
    <col min="16113" max="16113" width="52.42578125" style="69" customWidth="1"/>
    <col min="16114" max="16124" width="20.5703125" style="69"/>
    <col min="16125" max="16125" width="5.5703125" style="69" customWidth="1"/>
    <col min="16126" max="16126" width="70" style="69" customWidth="1"/>
    <col min="16127" max="16127" width="30.5703125" style="69" customWidth="1"/>
    <col min="16128" max="16128" width="33.42578125" style="69" customWidth="1"/>
    <col min="16129" max="16129" width="29.7109375" style="69" customWidth="1"/>
    <col min="16130" max="16130" width="29" style="69" customWidth="1"/>
    <col min="16131" max="16131" width="25.85546875" style="69" bestFit="1" customWidth="1"/>
    <col min="16132" max="16367" width="9.140625" style="69" customWidth="1"/>
    <col min="16368" max="16368" width="5.5703125" style="69" customWidth="1"/>
    <col min="16369" max="16369" width="52.42578125" style="69" customWidth="1"/>
    <col min="16370" max="16384" width="20.5703125" style="69"/>
  </cols>
  <sheetData>
    <row r="1" spans="1:4" x14ac:dyDescent="0.25">
      <c r="C1" s="70"/>
    </row>
    <row r="2" spans="1:4" ht="27.75" customHeight="1" x14ac:dyDescent="0.25">
      <c r="C2" s="70"/>
    </row>
    <row r="4" spans="1:4" s="73" customFormat="1" ht="72" x14ac:dyDescent="0.25">
      <c r="A4" s="71" t="s">
        <v>55</v>
      </c>
      <c r="B4" s="72" t="s">
        <v>56</v>
      </c>
      <c r="C4" s="72" t="s">
        <v>57</v>
      </c>
    </row>
    <row r="5" spans="1:4" s="77" customFormat="1" ht="60" customHeight="1" x14ac:dyDescent="0.25">
      <c r="A5" s="74"/>
      <c r="B5" s="75" t="s">
        <v>58</v>
      </c>
      <c r="C5" s="76">
        <f>C6+C7+C13</f>
        <v>17015</v>
      </c>
      <c r="D5" s="77">
        <v>17000</v>
      </c>
    </row>
    <row r="6" spans="1:4" s="77" customFormat="1" ht="74.25" customHeight="1" x14ac:dyDescent="0.25">
      <c r="A6" s="78"/>
      <c r="B6" s="79" t="s">
        <v>59</v>
      </c>
      <c r="C6" s="80">
        <f>5*2*5*250</f>
        <v>12500</v>
      </c>
    </row>
    <row r="7" spans="1:4" s="77" customFormat="1" ht="54" customHeight="1" x14ac:dyDescent="0.25">
      <c r="A7" s="78"/>
      <c r="B7" s="81" t="s">
        <v>60</v>
      </c>
      <c r="C7" s="80">
        <f>SUM(C8:C12)</f>
        <v>2715</v>
      </c>
    </row>
    <row r="8" spans="1:4" s="77" customFormat="1" ht="15" x14ac:dyDescent="0.25">
      <c r="A8" s="78"/>
      <c r="B8" s="82" t="s">
        <v>61</v>
      </c>
      <c r="C8" s="83"/>
    </row>
    <row r="9" spans="1:4" s="77" customFormat="1" ht="15" x14ac:dyDescent="0.25">
      <c r="A9" s="78"/>
      <c r="B9" s="82" t="s">
        <v>62</v>
      </c>
      <c r="C9" s="83">
        <f>2*3*100</f>
        <v>600</v>
      </c>
    </row>
    <row r="10" spans="1:4" s="77" customFormat="1" ht="15" x14ac:dyDescent="0.25">
      <c r="A10" s="78"/>
      <c r="B10" s="82" t="s">
        <v>63</v>
      </c>
      <c r="C10" s="83">
        <f>50*10</f>
        <v>500</v>
      </c>
    </row>
    <row r="11" spans="1:4" s="77" customFormat="1" ht="15" x14ac:dyDescent="0.25">
      <c r="A11" s="78"/>
      <c r="B11" s="82" t="s">
        <v>64</v>
      </c>
      <c r="C11" s="83">
        <f>2*120</f>
        <v>240</v>
      </c>
    </row>
    <row r="12" spans="1:4" s="77" customFormat="1" ht="15" x14ac:dyDescent="0.25">
      <c r="A12" s="78"/>
      <c r="B12" s="82" t="s">
        <v>65</v>
      </c>
      <c r="C12" s="83">
        <f>55*25</f>
        <v>1375</v>
      </c>
    </row>
    <row r="13" spans="1:4" s="77" customFormat="1" ht="15" x14ac:dyDescent="0.25">
      <c r="A13" s="78"/>
      <c r="B13" s="84" t="s">
        <v>66</v>
      </c>
      <c r="C13" s="80">
        <v>1800</v>
      </c>
    </row>
    <row r="14" spans="1:4" s="77" customFormat="1" ht="15" x14ac:dyDescent="0.25">
      <c r="A14" s="78"/>
      <c r="B14" s="85"/>
      <c r="C14" s="80"/>
    </row>
    <row r="15" spans="1:4" s="77" customFormat="1" ht="20.25" x14ac:dyDescent="0.25">
      <c r="C15" s="86"/>
    </row>
    <row r="16" spans="1:4" s="87" customFormat="1" x14ac:dyDescent="0.25"/>
    <row r="17" s="87" customFormat="1" x14ac:dyDescent="0.25"/>
    <row r="18" s="87" customFormat="1" x14ac:dyDescent="0.25"/>
    <row r="19" s="87" customFormat="1" x14ac:dyDescent="0.25"/>
    <row r="20" s="87" customFormat="1" x14ac:dyDescent="0.25"/>
    <row r="21" s="87" customFormat="1" x14ac:dyDescent="0.25"/>
    <row r="22" s="87" customFormat="1" x14ac:dyDescent="0.25"/>
    <row r="23" s="87" customFormat="1" x14ac:dyDescent="0.25"/>
    <row r="24" s="87" customFormat="1" x14ac:dyDescent="0.25"/>
    <row r="25" s="87" customFormat="1" x14ac:dyDescent="0.25"/>
    <row r="26" s="87" customFormat="1" x14ac:dyDescent="0.25"/>
    <row r="27" s="87" customFormat="1" x14ac:dyDescent="0.25"/>
    <row r="28" s="87" customFormat="1" x14ac:dyDescent="0.25"/>
    <row r="29" s="87" customFormat="1" x14ac:dyDescent="0.25"/>
    <row r="30" s="87" customFormat="1" x14ac:dyDescent="0.25"/>
    <row r="31" s="87" customFormat="1" x14ac:dyDescent="0.25"/>
    <row r="32" s="87" customFormat="1" x14ac:dyDescent="0.25"/>
    <row r="33" s="87" customFormat="1" x14ac:dyDescent="0.25"/>
    <row r="34" s="87" customFormat="1" x14ac:dyDescent="0.25"/>
    <row r="35" s="87" customFormat="1" x14ac:dyDescent="0.25"/>
    <row r="36" s="87" customFormat="1" x14ac:dyDescent="0.25"/>
    <row r="37" s="87" customFormat="1" x14ac:dyDescent="0.25"/>
    <row r="38" s="87" customFormat="1" x14ac:dyDescent="0.25"/>
    <row r="39" s="87" customFormat="1" x14ac:dyDescent="0.25"/>
    <row r="40" s="87" customFormat="1" x14ac:dyDescent="0.25"/>
    <row r="41" s="87" customFormat="1" x14ac:dyDescent="0.25"/>
    <row r="42" s="87" customFormat="1" x14ac:dyDescent="0.25"/>
    <row r="43" s="87" customFormat="1" x14ac:dyDescent="0.25"/>
    <row r="44" s="87" customFormat="1" x14ac:dyDescent="0.25"/>
    <row r="45" s="87" customFormat="1" x14ac:dyDescent="0.25"/>
    <row r="46" s="87" customFormat="1" x14ac:dyDescent="0.25"/>
    <row r="47" s="87" customFormat="1" x14ac:dyDescent="0.25"/>
    <row r="48" s="87" customFormat="1" x14ac:dyDescent="0.25"/>
    <row r="49" s="87" customFormat="1" x14ac:dyDescent="0.25"/>
    <row r="50" s="87" customFormat="1" x14ac:dyDescent="0.25"/>
    <row r="51" s="87" customFormat="1" x14ac:dyDescent="0.25"/>
    <row r="52" s="87" customFormat="1" x14ac:dyDescent="0.25"/>
    <row r="53" s="87" customFormat="1" x14ac:dyDescent="0.25"/>
    <row r="54" s="87" customFormat="1" x14ac:dyDescent="0.25"/>
    <row r="55" s="87" customFormat="1" x14ac:dyDescent="0.25"/>
    <row r="56" s="87" customFormat="1" x14ac:dyDescent="0.25"/>
    <row r="57" s="87" customFormat="1" x14ac:dyDescent="0.25"/>
    <row r="58" s="87" customFormat="1" x14ac:dyDescent="0.25"/>
    <row r="59" s="87" customFormat="1" x14ac:dyDescent="0.25"/>
    <row r="60" s="87" customFormat="1" x14ac:dyDescent="0.25"/>
    <row r="61" s="87" customFormat="1" x14ac:dyDescent="0.25"/>
    <row r="62" s="87" customFormat="1" x14ac:dyDescent="0.25"/>
    <row r="63" s="87" customFormat="1" x14ac:dyDescent="0.25"/>
    <row r="64" s="87" customFormat="1" x14ac:dyDescent="0.25"/>
    <row r="65" s="87" customFormat="1" x14ac:dyDescent="0.25"/>
    <row r="66" s="87" customFormat="1" x14ac:dyDescent="0.25"/>
    <row r="67" s="87" customFormat="1" x14ac:dyDescent="0.25"/>
    <row r="68" s="87" customFormat="1" x14ac:dyDescent="0.25"/>
    <row r="69" s="87" customFormat="1" x14ac:dyDescent="0.25"/>
    <row r="70" s="87" customFormat="1" x14ac:dyDescent="0.25"/>
    <row r="71" s="87" customFormat="1" x14ac:dyDescent="0.25"/>
    <row r="72" s="87" customFormat="1" x14ac:dyDescent="0.25"/>
    <row r="73" s="87" customFormat="1" x14ac:dyDescent="0.25"/>
    <row r="74" s="87" customFormat="1" x14ac:dyDescent="0.25"/>
    <row r="75" s="87" customFormat="1" x14ac:dyDescent="0.25"/>
    <row r="76" s="87" customFormat="1" x14ac:dyDescent="0.25"/>
    <row r="77" s="87" customFormat="1" x14ac:dyDescent="0.25"/>
    <row r="78" s="87" customFormat="1" x14ac:dyDescent="0.25"/>
    <row r="79" s="87" customFormat="1" x14ac:dyDescent="0.25"/>
    <row r="80" s="87" customFormat="1" x14ac:dyDescent="0.25"/>
    <row r="81" s="87" customFormat="1" x14ac:dyDescent="0.25"/>
    <row r="82" s="87" customFormat="1" x14ac:dyDescent="0.25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workbookViewId="0">
      <selection activeCell="D20" sqref="D20"/>
    </sheetView>
  </sheetViews>
  <sheetFormatPr defaultColWidth="5.5703125" defaultRowHeight="12.75" x14ac:dyDescent="0.25"/>
  <cols>
    <col min="1" max="1" width="27.7109375" style="69" bestFit="1" customWidth="1"/>
    <col min="2" max="2" width="14" style="69" customWidth="1"/>
    <col min="3" max="3" width="18" style="69" customWidth="1"/>
    <col min="4" max="4" width="24.5703125" style="69" customWidth="1"/>
    <col min="5" max="5" width="23.85546875" style="69" customWidth="1"/>
    <col min="6" max="6" width="17.140625" style="69" customWidth="1"/>
    <col min="7" max="249" width="9.140625" style="69" customWidth="1"/>
    <col min="250" max="253" width="5.5703125" style="69"/>
    <col min="254" max="254" width="27.7109375" style="69" bestFit="1" customWidth="1"/>
    <col min="255" max="255" width="14" style="69" customWidth="1"/>
    <col min="256" max="256" width="18" style="69" customWidth="1"/>
    <col min="257" max="257" width="24.5703125" style="69" customWidth="1"/>
    <col min="258" max="258" width="23.85546875" style="69" customWidth="1"/>
    <col min="259" max="259" width="17.140625" style="69" customWidth="1"/>
    <col min="260" max="260" width="45.85546875" style="69" customWidth="1"/>
    <col min="261" max="261" width="23.28515625" style="69" customWidth="1"/>
    <col min="262" max="262" width="24.5703125" style="69" customWidth="1"/>
    <col min="263" max="505" width="9.140625" style="69" customWidth="1"/>
    <col min="506" max="509" width="5.5703125" style="69"/>
    <col min="510" max="510" width="27.7109375" style="69" bestFit="1" customWidth="1"/>
    <col min="511" max="511" width="14" style="69" customWidth="1"/>
    <col min="512" max="512" width="18" style="69" customWidth="1"/>
    <col min="513" max="513" width="24.5703125" style="69" customWidth="1"/>
    <col min="514" max="514" width="23.85546875" style="69" customWidth="1"/>
    <col min="515" max="515" width="17.140625" style="69" customWidth="1"/>
    <col min="516" max="516" width="45.85546875" style="69" customWidth="1"/>
    <col min="517" max="517" width="23.28515625" style="69" customWidth="1"/>
    <col min="518" max="518" width="24.5703125" style="69" customWidth="1"/>
    <col min="519" max="761" width="9.140625" style="69" customWidth="1"/>
    <col min="762" max="765" width="5.5703125" style="69"/>
    <col min="766" max="766" width="27.7109375" style="69" bestFit="1" customWidth="1"/>
    <col min="767" max="767" width="14" style="69" customWidth="1"/>
    <col min="768" max="768" width="18" style="69" customWidth="1"/>
    <col min="769" max="769" width="24.5703125" style="69" customWidth="1"/>
    <col min="770" max="770" width="23.85546875" style="69" customWidth="1"/>
    <col min="771" max="771" width="17.140625" style="69" customWidth="1"/>
    <col min="772" max="772" width="45.85546875" style="69" customWidth="1"/>
    <col min="773" max="773" width="23.28515625" style="69" customWidth="1"/>
    <col min="774" max="774" width="24.5703125" style="69" customWidth="1"/>
    <col min="775" max="1017" width="9.140625" style="69" customWidth="1"/>
    <col min="1018" max="1021" width="5.5703125" style="69"/>
    <col min="1022" max="1022" width="27.7109375" style="69" bestFit="1" customWidth="1"/>
    <col min="1023" max="1023" width="14" style="69" customWidth="1"/>
    <col min="1024" max="1024" width="18" style="69" customWidth="1"/>
    <col min="1025" max="1025" width="24.5703125" style="69" customWidth="1"/>
    <col min="1026" max="1026" width="23.85546875" style="69" customWidth="1"/>
    <col min="1027" max="1027" width="17.140625" style="69" customWidth="1"/>
    <col min="1028" max="1028" width="45.85546875" style="69" customWidth="1"/>
    <col min="1029" max="1029" width="23.28515625" style="69" customWidth="1"/>
    <col min="1030" max="1030" width="24.5703125" style="69" customWidth="1"/>
    <col min="1031" max="1273" width="9.140625" style="69" customWidth="1"/>
    <col min="1274" max="1277" width="5.5703125" style="69"/>
    <col min="1278" max="1278" width="27.7109375" style="69" bestFit="1" customWidth="1"/>
    <col min="1279" max="1279" width="14" style="69" customWidth="1"/>
    <col min="1280" max="1280" width="18" style="69" customWidth="1"/>
    <col min="1281" max="1281" width="24.5703125" style="69" customWidth="1"/>
    <col min="1282" max="1282" width="23.85546875" style="69" customWidth="1"/>
    <col min="1283" max="1283" width="17.140625" style="69" customWidth="1"/>
    <col min="1284" max="1284" width="45.85546875" style="69" customWidth="1"/>
    <col min="1285" max="1285" width="23.28515625" style="69" customWidth="1"/>
    <col min="1286" max="1286" width="24.5703125" style="69" customWidth="1"/>
    <col min="1287" max="1529" width="9.140625" style="69" customWidth="1"/>
    <col min="1530" max="1533" width="5.5703125" style="69"/>
    <col min="1534" max="1534" width="27.7109375" style="69" bestFit="1" customWidth="1"/>
    <col min="1535" max="1535" width="14" style="69" customWidth="1"/>
    <col min="1536" max="1536" width="18" style="69" customWidth="1"/>
    <col min="1537" max="1537" width="24.5703125" style="69" customWidth="1"/>
    <col min="1538" max="1538" width="23.85546875" style="69" customWidth="1"/>
    <col min="1539" max="1539" width="17.140625" style="69" customWidth="1"/>
    <col min="1540" max="1540" width="45.85546875" style="69" customWidth="1"/>
    <col min="1541" max="1541" width="23.28515625" style="69" customWidth="1"/>
    <col min="1542" max="1542" width="24.5703125" style="69" customWidth="1"/>
    <col min="1543" max="1785" width="9.140625" style="69" customWidth="1"/>
    <col min="1786" max="1789" width="5.5703125" style="69"/>
    <col min="1790" max="1790" width="27.7109375" style="69" bestFit="1" customWidth="1"/>
    <col min="1791" max="1791" width="14" style="69" customWidth="1"/>
    <col min="1792" max="1792" width="18" style="69" customWidth="1"/>
    <col min="1793" max="1793" width="24.5703125" style="69" customWidth="1"/>
    <col min="1794" max="1794" width="23.85546875" style="69" customWidth="1"/>
    <col min="1795" max="1795" width="17.140625" style="69" customWidth="1"/>
    <col min="1796" max="1796" width="45.85546875" style="69" customWidth="1"/>
    <col min="1797" max="1797" width="23.28515625" style="69" customWidth="1"/>
    <col min="1798" max="1798" width="24.5703125" style="69" customWidth="1"/>
    <col min="1799" max="2041" width="9.140625" style="69" customWidth="1"/>
    <col min="2042" max="2045" width="5.5703125" style="69"/>
    <col min="2046" max="2046" width="27.7109375" style="69" bestFit="1" customWidth="1"/>
    <col min="2047" max="2047" width="14" style="69" customWidth="1"/>
    <col min="2048" max="2048" width="18" style="69" customWidth="1"/>
    <col min="2049" max="2049" width="24.5703125" style="69" customWidth="1"/>
    <col min="2050" max="2050" width="23.85546875" style="69" customWidth="1"/>
    <col min="2051" max="2051" width="17.140625" style="69" customWidth="1"/>
    <col min="2052" max="2052" width="45.85546875" style="69" customWidth="1"/>
    <col min="2053" max="2053" width="23.28515625" style="69" customWidth="1"/>
    <col min="2054" max="2054" width="24.5703125" style="69" customWidth="1"/>
    <col min="2055" max="2297" width="9.140625" style="69" customWidth="1"/>
    <col min="2298" max="2301" width="5.5703125" style="69"/>
    <col min="2302" max="2302" width="27.7109375" style="69" bestFit="1" customWidth="1"/>
    <col min="2303" max="2303" width="14" style="69" customWidth="1"/>
    <col min="2304" max="2304" width="18" style="69" customWidth="1"/>
    <col min="2305" max="2305" width="24.5703125" style="69" customWidth="1"/>
    <col min="2306" max="2306" width="23.85546875" style="69" customWidth="1"/>
    <col min="2307" max="2307" width="17.140625" style="69" customWidth="1"/>
    <col min="2308" max="2308" width="45.85546875" style="69" customWidth="1"/>
    <col min="2309" max="2309" width="23.28515625" style="69" customWidth="1"/>
    <col min="2310" max="2310" width="24.5703125" style="69" customWidth="1"/>
    <col min="2311" max="2553" width="9.140625" style="69" customWidth="1"/>
    <col min="2554" max="2557" width="5.5703125" style="69"/>
    <col min="2558" max="2558" width="27.7109375" style="69" bestFit="1" customWidth="1"/>
    <col min="2559" max="2559" width="14" style="69" customWidth="1"/>
    <col min="2560" max="2560" width="18" style="69" customWidth="1"/>
    <col min="2561" max="2561" width="24.5703125" style="69" customWidth="1"/>
    <col min="2562" max="2562" width="23.85546875" style="69" customWidth="1"/>
    <col min="2563" max="2563" width="17.140625" style="69" customWidth="1"/>
    <col min="2564" max="2564" width="45.85546875" style="69" customWidth="1"/>
    <col min="2565" max="2565" width="23.28515625" style="69" customWidth="1"/>
    <col min="2566" max="2566" width="24.5703125" style="69" customWidth="1"/>
    <col min="2567" max="2809" width="9.140625" style="69" customWidth="1"/>
    <col min="2810" max="2813" width="5.5703125" style="69"/>
    <col min="2814" max="2814" width="27.7109375" style="69" bestFit="1" customWidth="1"/>
    <col min="2815" max="2815" width="14" style="69" customWidth="1"/>
    <col min="2816" max="2816" width="18" style="69" customWidth="1"/>
    <col min="2817" max="2817" width="24.5703125" style="69" customWidth="1"/>
    <col min="2818" max="2818" width="23.85546875" style="69" customWidth="1"/>
    <col min="2819" max="2819" width="17.140625" style="69" customWidth="1"/>
    <col min="2820" max="2820" width="45.85546875" style="69" customWidth="1"/>
    <col min="2821" max="2821" width="23.28515625" style="69" customWidth="1"/>
    <col min="2822" max="2822" width="24.5703125" style="69" customWidth="1"/>
    <col min="2823" max="3065" width="9.140625" style="69" customWidth="1"/>
    <col min="3066" max="3069" width="5.5703125" style="69"/>
    <col min="3070" max="3070" width="27.7109375" style="69" bestFit="1" customWidth="1"/>
    <col min="3071" max="3071" width="14" style="69" customWidth="1"/>
    <col min="3072" max="3072" width="18" style="69" customWidth="1"/>
    <col min="3073" max="3073" width="24.5703125" style="69" customWidth="1"/>
    <col min="3074" max="3074" width="23.85546875" style="69" customWidth="1"/>
    <col min="3075" max="3075" width="17.140625" style="69" customWidth="1"/>
    <col min="3076" max="3076" width="45.85546875" style="69" customWidth="1"/>
    <col min="3077" max="3077" width="23.28515625" style="69" customWidth="1"/>
    <col min="3078" max="3078" width="24.5703125" style="69" customWidth="1"/>
    <col min="3079" max="3321" width="9.140625" style="69" customWidth="1"/>
    <col min="3322" max="3325" width="5.5703125" style="69"/>
    <col min="3326" max="3326" width="27.7109375" style="69" bestFit="1" customWidth="1"/>
    <col min="3327" max="3327" width="14" style="69" customWidth="1"/>
    <col min="3328" max="3328" width="18" style="69" customWidth="1"/>
    <col min="3329" max="3329" width="24.5703125" style="69" customWidth="1"/>
    <col min="3330" max="3330" width="23.85546875" style="69" customWidth="1"/>
    <col min="3331" max="3331" width="17.140625" style="69" customWidth="1"/>
    <col min="3332" max="3332" width="45.85546875" style="69" customWidth="1"/>
    <col min="3333" max="3333" width="23.28515625" style="69" customWidth="1"/>
    <col min="3334" max="3334" width="24.5703125" style="69" customWidth="1"/>
    <col min="3335" max="3577" width="9.140625" style="69" customWidth="1"/>
    <col min="3578" max="3581" width="5.5703125" style="69"/>
    <col min="3582" max="3582" width="27.7109375" style="69" bestFit="1" customWidth="1"/>
    <col min="3583" max="3583" width="14" style="69" customWidth="1"/>
    <col min="3584" max="3584" width="18" style="69" customWidth="1"/>
    <col min="3585" max="3585" width="24.5703125" style="69" customWidth="1"/>
    <col min="3586" max="3586" width="23.85546875" style="69" customWidth="1"/>
    <col min="3587" max="3587" width="17.140625" style="69" customWidth="1"/>
    <col min="3588" max="3588" width="45.85546875" style="69" customWidth="1"/>
    <col min="3589" max="3589" width="23.28515625" style="69" customWidth="1"/>
    <col min="3590" max="3590" width="24.5703125" style="69" customWidth="1"/>
    <col min="3591" max="3833" width="9.140625" style="69" customWidth="1"/>
    <col min="3834" max="3837" width="5.5703125" style="69"/>
    <col min="3838" max="3838" width="27.7109375" style="69" bestFit="1" customWidth="1"/>
    <col min="3839" max="3839" width="14" style="69" customWidth="1"/>
    <col min="3840" max="3840" width="18" style="69" customWidth="1"/>
    <col min="3841" max="3841" width="24.5703125" style="69" customWidth="1"/>
    <col min="3842" max="3842" width="23.85546875" style="69" customWidth="1"/>
    <col min="3843" max="3843" width="17.140625" style="69" customWidth="1"/>
    <col min="3844" max="3844" width="45.85546875" style="69" customWidth="1"/>
    <col min="3845" max="3845" width="23.28515625" style="69" customWidth="1"/>
    <col min="3846" max="3846" width="24.5703125" style="69" customWidth="1"/>
    <col min="3847" max="4089" width="9.140625" style="69" customWidth="1"/>
    <col min="4090" max="4093" width="5.5703125" style="69"/>
    <col min="4094" max="4094" width="27.7109375" style="69" bestFit="1" customWidth="1"/>
    <col min="4095" max="4095" width="14" style="69" customWidth="1"/>
    <col min="4096" max="4096" width="18" style="69" customWidth="1"/>
    <col min="4097" max="4097" width="24.5703125" style="69" customWidth="1"/>
    <col min="4098" max="4098" width="23.85546875" style="69" customWidth="1"/>
    <col min="4099" max="4099" width="17.140625" style="69" customWidth="1"/>
    <col min="4100" max="4100" width="45.85546875" style="69" customWidth="1"/>
    <col min="4101" max="4101" width="23.28515625" style="69" customWidth="1"/>
    <col min="4102" max="4102" width="24.5703125" style="69" customWidth="1"/>
    <col min="4103" max="4345" width="9.140625" style="69" customWidth="1"/>
    <col min="4346" max="4349" width="5.5703125" style="69"/>
    <col min="4350" max="4350" width="27.7109375" style="69" bestFit="1" customWidth="1"/>
    <col min="4351" max="4351" width="14" style="69" customWidth="1"/>
    <col min="4352" max="4352" width="18" style="69" customWidth="1"/>
    <col min="4353" max="4353" width="24.5703125" style="69" customWidth="1"/>
    <col min="4354" max="4354" width="23.85546875" style="69" customWidth="1"/>
    <col min="4355" max="4355" width="17.140625" style="69" customWidth="1"/>
    <col min="4356" max="4356" width="45.85546875" style="69" customWidth="1"/>
    <col min="4357" max="4357" width="23.28515625" style="69" customWidth="1"/>
    <col min="4358" max="4358" width="24.5703125" style="69" customWidth="1"/>
    <col min="4359" max="4601" width="9.140625" style="69" customWidth="1"/>
    <col min="4602" max="4605" width="5.5703125" style="69"/>
    <col min="4606" max="4606" width="27.7109375" style="69" bestFit="1" customWidth="1"/>
    <col min="4607" max="4607" width="14" style="69" customWidth="1"/>
    <col min="4608" max="4608" width="18" style="69" customWidth="1"/>
    <col min="4609" max="4609" width="24.5703125" style="69" customWidth="1"/>
    <col min="4610" max="4610" width="23.85546875" style="69" customWidth="1"/>
    <col min="4611" max="4611" width="17.140625" style="69" customWidth="1"/>
    <col min="4612" max="4612" width="45.85546875" style="69" customWidth="1"/>
    <col min="4613" max="4613" width="23.28515625" style="69" customWidth="1"/>
    <col min="4614" max="4614" width="24.5703125" style="69" customWidth="1"/>
    <col min="4615" max="4857" width="9.140625" style="69" customWidth="1"/>
    <col min="4858" max="4861" width="5.5703125" style="69"/>
    <col min="4862" max="4862" width="27.7109375" style="69" bestFit="1" customWidth="1"/>
    <col min="4863" max="4863" width="14" style="69" customWidth="1"/>
    <col min="4864" max="4864" width="18" style="69" customWidth="1"/>
    <col min="4865" max="4865" width="24.5703125" style="69" customWidth="1"/>
    <col min="4866" max="4866" width="23.85546875" style="69" customWidth="1"/>
    <col min="4867" max="4867" width="17.140625" style="69" customWidth="1"/>
    <col min="4868" max="4868" width="45.85546875" style="69" customWidth="1"/>
    <col min="4869" max="4869" width="23.28515625" style="69" customWidth="1"/>
    <col min="4870" max="4870" width="24.5703125" style="69" customWidth="1"/>
    <col min="4871" max="5113" width="9.140625" style="69" customWidth="1"/>
    <col min="5114" max="5117" width="5.5703125" style="69"/>
    <col min="5118" max="5118" width="27.7109375" style="69" bestFit="1" customWidth="1"/>
    <col min="5119" max="5119" width="14" style="69" customWidth="1"/>
    <col min="5120" max="5120" width="18" style="69" customWidth="1"/>
    <col min="5121" max="5121" width="24.5703125" style="69" customWidth="1"/>
    <col min="5122" max="5122" width="23.85546875" style="69" customWidth="1"/>
    <col min="5123" max="5123" width="17.140625" style="69" customWidth="1"/>
    <col min="5124" max="5124" width="45.85546875" style="69" customWidth="1"/>
    <col min="5125" max="5125" width="23.28515625" style="69" customWidth="1"/>
    <col min="5126" max="5126" width="24.5703125" style="69" customWidth="1"/>
    <col min="5127" max="5369" width="9.140625" style="69" customWidth="1"/>
    <col min="5370" max="5373" width="5.5703125" style="69"/>
    <col min="5374" max="5374" width="27.7109375" style="69" bestFit="1" customWidth="1"/>
    <col min="5375" max="5375" width="14" style="69" customWidth="1"/>
    <col min="5376" max="5376" width="18" style="69" customWidth="1"/>
    <col min="5377" max="5377" width="24.5703125" style="69" customWidth="1"/>
    <col min="5378" max="5378" width="23.85546875" style="69" customWidth="1"/>
    <col min="5379" max="5379" width="17.140625" style="69" customWidth="1"/>
    <col min="5380" max="5380" width="45.85546875" style="69" customWidth="1"/>
    <col min="5381" max="5381" width="23.28515625" style="69" customWidth="1"/>
    <col min="5382" max="5382" width="24.5703125" style="69" customWidth="1"/>
    <col min="5383" max="5625" width="9.140625" style="69" customWidth="1"/>
    <col min="5626" max="5629" width="5.5703125" style="69"/>
    <col min="5630" max="5630" width="27.7109375" style="69" bestFit="1" customWidth="1"/>
    <col min="5631" max="5631" width="14" style="69" customWidth="1"/>
    <col min="5632" max="5632" width="18" style="69" customWidth="1"/>
    <col min="5633" max="5633" width="24.5703125" style="69" customWidth="1"/>
    <col min="5634" max="5634" width="23.85546875" style="69" customWidth="1"/>
    <col min="5635" max="5635" width="17.140625" style="69" customWidth="1"/>
    <col min="5636" max="5636" width="45.85546875" style="69" customWidth="1"/>
    <col min="5637" max="5637" width="23.28515625" style="69" customWidth="1"/>
    <col min="5638" max="5638" width="24.5703125" style="69" customWidth="1"/>
    <col min="5639" max="5881" width="9.140625" style="69" customWidth="1"/>
    <col min="5882" max="5885" width="5.5703125" style="69"/>
    <col min="5886" max="5886" width="27.7109375" style="69" bestFit="1" customWidth="1"/>
    <col min="5887" max="5887" width="14" style="69" customWidth="1"/>
    <col min="5888" max="5888" width="18" style="69" customWidth="1"/>
    <col min="5889" max="5889" width="24.5703125" style="69" customWidth="1"/>
    <col min="5890" max="5890" width="23.85546875" style="69" customWidth="1"/>
    <col min="5891" max="5891" width="17.140625" style="69" customWidth="1"/>
    <col min="5892" max="5892" width="45.85546875" style="69" customWidth="1"/>
    <col min="5893" max="5893" width="23.28515625" style="69" customWidth="1"/>
    <col min="5894" max="5894" width="24.5703125" style="69" customWidth="1"/>
    <col min="5895" max="6137" width="9.140625" style="69" customWidth="1"/>
    <col min="6138" max="6141" width="5.5703125" style="69"/>
    <col min="6142" max="6142" width="27.7109375" style="69" bestFit="1" customWidth="1"/>
    <col min="6143" max="6143" width="14" style="69" customWidth="1"/>
    <col min="6144" max="6144" width="18" style="69" customWidth="1"/>
    <col min="6145" max="6145" width="24.5703125" style="69" customWidth="1"/>
    <col min="6146" max="6146" width="23.85546875" style="69" customWidth="1"/>
    <col min="6147" max="6147" width="17.140625" style="69" customWidth="1"/>
    <col min="6148" max="6148" width="45.85546875" style="69" customWidth="1"/>
    <col min="6149" max="6149" width="23.28515625" style="69" customWidth="1"/>
    <col min="6150" max="6150" width="24.5703125" style="69" customWidth="1"/>
    <col min="6151" max="6393" width="9.140625" style="69" customWidth="1"/>
    <col min="6394" max="6397" width="5.5703125" style="69"/>
    <col min="6398" max="6398" width="27.7109375" style="69" bestFit="1" customWidth="1"/>
    <col min="6399" max="6399" width="14" style="69" customWidth="1"/>
    <col min="6400" max="6400" width="18" style="69" customWidth="1"/>
    <col min="6401" max="6401" width="24.5703125" style="69" customWidth="1"/>
    <col min="6402" max="6402" width="23.85546875" style="69" customWidth="1"/>
    <col min="6403" max="6403" width="17.140625" style="69" customWidth="1"/>
    <col min="6404" max="6404" width="45.85546875" style="69" customWidth="1"/>
    <col min="6405" max="6405" width="23.28515625" style="69" customWidth="1"/>
    <col min="6406" max="6406" width="24.5703125" style="69" customWidth="1"/>
    <col min="6407" max="6649" width="9.140625" style="69" customWidth="1"/>
    <col min="6650" max="6653" width="5.5703125" style="69"/>
    <col min="6654" max="6654" width="27.7109375" style="69" bestFit="1" customWidth="1"/>
    <col min="6655" max="6655" width="14" style="69" customWidth="1"/>
    <col min="6656" max="6656" width="18" style="69" customWidth="1"/>
    <col min="6657" max="6657" width="24.5703125" style="69" customWidth="1"/>
    <col min="6658" max="6658" width="23.85546875" style="69" customWidth="1"/>
    <col min="6659" max="6659" width="17.140625" style="69" customWidth="1"/>
    <col min="6660" max="6660" width="45.85546875" style="69" customWidth="1"/>
    <col min="6661" max="6661" width="23.28515625" style="69" customWidth="1"/>
    <col min="6662" max="6662" width="24.5703125" style="69" customWidth="1"/>
    <col min="6663" max="6905" width="9.140625" style="69" customWidth="1"/>
    <col min="6906" max="6909" width="5.5703125" style="69"/>
    <col min="6910" max="6910" width="27.7109375" style="69" bestFit="1" customWidth="1"/>
    <col min="6911" max="6911" width="14" style="69" customWidth="1"/>
    <col min="6912" max="6912" width="18" style="69" customWidth="1"/>
    <col min="6913" max="6913" width="24.5703125" style="69" customWidth="1"/>
    <col min="6914" max="6914" width="23.85546875" style="69" customWidth="1"/>
    <col min="6915" max="6915" width="17.140625" style="69" customWidth="1"/>
    <col min="6916" max="6916" width="45.85546875" style="69" customWidth="1"/>
    <col min="6917" max="6917" width="23.28515625" style="69" customWidth="1"/>
    <col min="6918" max="6918" width="24.5703125" style="69" customWidth="1"/>
    <col min="6919" max="7161" width="9.140625" style="69" customWidth="1"/>
    <col min="7162" max="7165" width="5.5703125" style="69"/>
    <col min="7166" max="7166" width="27.7109375" style="69" bestFit="1" customWidth="1"/>
    <col min="7167" max="7167" width="14" style="69" customWidth="1"/>
    <col min="7168" max="7168" width="18" style="69" customWidth="1"/>
    <col min="7169" max="7169" width="24.5703125" style="69" customWidth="1"/>
    <col min="7170" max="7170" width="23.85546875" style="69" customWidth="1"/>
    <col min="7171" max="7171" width="17.140625" style="69" customWidth="1"/>
    <col min="7172" max="7172" width="45.85546875" style="69" customWidth="1"/>
    <col min="7173" max="7173" width="23.28515625" style="69" customWidth="1"/>
    <col min="7174" max="7174" width="24.5703125" style="69" customWidth="1"/>
    <col min="7175" max="7417" width="9.140625" style="69" customWidth="1"/>
    <col min="7418" max="7421" width="5.5703125" style="69"/>
    <col min="7422" max="7422" width="27.7109375" style="69" bestFit="1" customWidth="1"/>
    <col min="7423" max="7423" width="14" style="69" customWidth="1"/>
    <col min="7424" max="7424" width="18" style="69" customWidth="1"/>
    <col min="7425" max="7425" width="24.5703125" style="69" customWidth="1"/>
    <col min="7426" max="7426" width="23.85546875" style="69" customWidth="1"/>
    <col min="7427" max="7427" width="17.140625" style="69" customWidth="1"/>
    <col min="7428" max="7428" width="45.85546875" style="69" customWidth="1"/>
    <col min="7429" max="7429" width="23.28515625" style="69" customWidth="1"/>
    <col min="7430" max="7430" width="24.5703125" style="69" customWidth="1"/>
    <col min="7431" max="7673" width="9.140625" style="69" customWidth="1"/>
    <col min="7674" max="7677" width="5.5703125" style="69"/>
    <col min="7678" max="7678" width="27.7109375" style="69" bestFit="1" customWidth="1"/>
    <col min="7679" max="7679" width="14" style="69" customWidth="1"/>
    <col min="7680" max="7680" width="18" style="69" customWidth="1"/>
    <col min="7681" max="7681" width="24.5703125" style="69" customWidth="1"/>
    <col min="7682" max="7682" width="23.85546875" style="69" customWidth="1"/>
    <col min="7683" max="7683" width="17.140625" style="69" customWidth="1"/>
    <col min="7684" max="7684" width="45.85546875" style="69" customWidth="1"/>
    <col min="7685" max="7685" width="23.28515625" style="69" customWidth="1"/>
    <col min="7686" max="7686" width="24.5703125" style="69" customWidth="1"/>
    <col min="7687" max="7929" width="9.140625" style="69" customWidth="1"/>
    <col min="7930" max="7933" width="5.5703125" style="69"/>
    <col min="7934" max="7934" width="27.7109375" style="69" bestFit="1" customWidth="1"/>
    <col min="7935" max="7935" width="14" style="69" customWidth="1"/>
    <col min="7936" max="7936" width="18" style="69" customWidth="1"/>
    <col min="7937" max="7937" width="24.5703125" style="69" customWidth="1"/>
    <col min="7938" max="7938" width="23.85546875" style="69" customWidth="1"/>
    <col min="7939" max="7939" width="17.140625" style="69" customWidth="1"/>
    <col min="7940" max="7940" width="45.85546875" style="69" customWidth="1"/>
    <col min="7941" max="7941" width="23.28515625" style="69" customWidth="1"/>
    <col min="7942" max="7942" width="24.5703125" style="69" customWidth="1"/>
    <col min="7943" max="8185" width="9.140625" style="69" customWidth="1"/>
    <col min="8186" max="8189" width="5.5703125" style="69"/>
    <col min="8190" max="8190" width="27.7109375" style="69" bestFit="1" customWidth="1"/>
    <col min="8191" max="8191" width="14" style="69" customWidth="1"/>
    <col min="8192" max="8192" width="18" style="69" customWidth="1"/>
    <col min="8193" max="8193" width="24.5703125" style="69" customWidth="1"/>
    <col min="8194" max="8194" width="23.85546875" style="69" customWidth="1"/>
    <col min="8195" max="8195" width="17.140625" style="69" customWidth="1"/>
    <col min="8196" max="8196" width="45.85546875" style="69" customWidth="1"/>
    <col min="8197" max="8197" width="23.28515625" style="69" customWidth="1"/>
    <col min="8198" max="8198" width="24.5703125" style="69" customWidth="1"/>
    <col min="8199" max="8441" width="9.140625" style="69" customWidth="1"/>
    <col min="8442" max="8445" width="5.5703125" style="69"/>
    <col min="8446" max="8446" width="27.7109375" style="69" bestFit="1" customWidth="1"/>
    <col min="8447" max="8447" width="14" style="69" customWidth="1"/>
    <col min="8448" max="8448" width="18" style="69" customWidth="1"/>
    <col min="8449" max="8449" width="24.5703125" style="69" customWidth="1"/>
    <col min="8450" max="8450" width="23.85546875" style="69" customWidth="1"/>
    <col min="8451" max="8451" width="17.140625" style="69" customWidth="1"/>
    <col min="8452" max="8452" width="45.85546875" style="69" customWidth="1"/>
    <col min="8453" max="8453" width="23.28515625" style="69" customWidth="1"/>
    <col min="8454" max="8454" width="24.5703125" style="69" customWidth="1"/>
    <col min="8455" max="8697" width="9.140625" style="69" customWidth="1"/>
    <col min="8698" max="8701" width="5.5703125" style="69"/>
    <col min="8702" max="8702" width="27.7109375" style="69" bestFit="1" customWidth="1"/>
    <col min="8703" max="8703" width="14" style="69" customWidth="1"/>
    <col min="8704" max="8704" width="18" style="69" customWidth="1"/>
    <col min="8705" max="8705" width="24.5703125" style="69" customWidth="1"/>
    <col min="8706" max="8706" width="23.85546875" style="69" customWidth="1"/>
    <col min="8707" max="8707" width="17.140625" style="69" customWidth="1"/>
    <col min="8708" max="8708" width="45.85546875" style="69" customWidth="1"/>
    <col min="8709" max="8709" width="23.28515625" style="69" customWidth="1"/>
    <col min="8710" max="8710" width="24.5703125" style="69" customWidth="1"/>
    <col min="8711" max="8953" width="9.140625" style="69" customWidth="1"/>
    <col min="8954" max="8957" width="5.5703125" style="69"/>
    <col min="8958" max="8958" width="27.7109375" style="69" bestFit="1" customWidth="1"/>
    <col min="8959" max="8959" width="14" style="69" customWidth="1"/>
    <col min="8960" max="8960" width="18" style="69" customWidth="1"/>
    <col min="8961" max="8961" width="24.5703125" style="69" customWidth="1"/>
    <col min="8962" max="8962" width="23.85546875" style="69" customWidth="1"/>
    <col min="8963" max="8963" width="17.140625" style="69" customWidth="1"/>
    <col min="8964" max="8964" width="45.85546875" style="69" customWidth="1"/>
    <col min="8965" max="8965" width="23.28515625" style="69" customWidth="1"/>
    <col min="8966" max="8966" width="24.5703125" style="69" customWidth="1"/>
    <col min="8967" max="9209" width="9.140625" style="69" customWidth="1"/>
    <col min="9210" max="9213" width="5.5703125" style="69"/>
    <col min="9214" max="9214" width="27.7109375" style="69" bestFit="1" customWidth="1"/>
    <col min="9215" max="9215" width="14" style="69" customWidth="1"/>
    <col min="9216" max="9216" width="18" style="69" customWidth="1"/>
    <col min="9217" max="9217" width="24.5703125" style="69" customWidth="1"/>
    <col min="9218" max="9218" width="23.85546875" style="69" customWidth="1"/>
    <col min="9219" max="9219" width="17.140625" style="69" customWidth="1"/>
    <col min="9220" max="9220" width="45.85546875" style="69" customWidth="1"/>
    <col min="9221" max="9221" width="23.28515625" style="69" customWidth="1"/>
    <col min="9222" max="9222" width="24.5703125" style="69" customWidth="1"/>
    <col min="9223" max="9465" width="9.140625" style="69" customWidth="1"/>
    <col min="9466" max="9469" width="5.5703125" style="69"/>
    <col min="9470" max="9470" width="27.7109375" style="69" bestFit="1" customWidth="1"/>
    <col min="9471" max="9471" width="14" style="69" customWidth="1"/>
    <col min="9472" max="9472" width="18" style="69" customWidth="1"/>
    <col min="9473" max="9473" width="24.5703125" style="69" customWidth="1"/>
    <col min="9474" max="9474" width="23.85546875" style="69" customWidth="1"/>
    <col min="9475" max="9475" width="17.140625" style="69" customWidth="1"/>
    <col min="9476" max="9476" width="45.85546875" style="69" customWidth="1"/>
    <col min="9477" max="9477" width="23.28515625" style="69" customWidth="1"/>
    <col min="9478" max="9478" width="24.5703125" style="69" customWidth="1"/>
    <col min="9479" max="9721" width="9.140625" style="69" customWidth="1"/>
    <col min="9722" max="9725" width="5.5703125" style="69"/>
    <col min="9726" max="9726" width="27.7109375" style="69" bestFit="1" customWidth="1"/>
    <col min="9727" max="9727" width="14" style="69" customWidth="1"/>
    <col min="9728" max="9728" width="18" style="69" customWidth="1"/>
    <col min="9729" max="9729" width="24.5703125" style="69" customWidth="1"/>
    <col min="9730" max="9730" width="23.85546875" style="69" customWidth="1"/>
    <col min="9731" max="9731" width="17.140625" style="69" customWidth="1"/>
    <col min="9732" max="9732" width="45.85546875" style="69" customWidth="1"/>
    <col min="9733" max="9733" width="23.28515625" style="69" customWidth="1"/>
    <col min="9734" max="9734" width="24.5703125" style="69" customWidth="1"/>
    <col min="9735" max="9977" width="9.140625" style="69" customWidth="1"/>
    <col min="9978" max="9981" width="5.5703125" style="69"/>
    <col min="9982" max="9982" width="27.7109375" style="69" bestFit="1" customWidth="1"/>
    <col min="9983" max="9983" width="14" style="69" customWidth="1"/>
    <col min="9984" max="9984" width="18" style="69" customWidth="1"/>
    <col min="9985" max="9985" width="24.5703125" style="69" customWidth="1"/>
    <col min="9986" max="9986" width="23.85546875" style="69" customWidth="1"/>
    <col min="9987" max="9987" width="17.140625" style="69" customWidth="1"/>
    <col min="9988" max="9988" width="45.85546875" style="69" customWidth="1"/>
    <col min="9989" max="9989" width="23.28515625" style="69" customWidth="1"/>
    <col min="9990" max="9990" width="24.5703125" style="69" customWidth="1"/>
    <col min="9991" max="10233" width="9.140625" style="69" customWidth="1"/>
    <col min="10234" max="10237" width="5.5703125" style="69"/>
    <col min="10238" max="10238" width="27.7109375" style="69" bestFit="1" customWidth="1"/>
    <col min="10239" max="10239" width="14" style="69" customWidth="1"/>
    <col min="10240" max="10240" width="18" style="69" customWidth="1"/>
    <col min="10241" max="10241" width="24.5703125" style="69" customWidth="1"/>
    <col min="10242" max="10242" width="23.85546875" style="69" customWidth="1"/>
    <col min="10243" max="10243" width="17.140625" style="69" customWidth="1"/>
    <col min="10244" max="10244" width="45.85546875" style="69" customWidth="1"/>
    <col min="10245" max="10245" width="23.28515625" style="69" customWidth="1"/>
    <col min="10246" max="10246" width="24.5703125" style="69" customWidth="1"/>
    <col min="10247" max="10489" width="9.140625" style="69" customWidth="1"/>
    <col min="10490" max="10493" width="5.5703125" style="69"/>
    <col min="10494" max="10494" width="27.7109375" style="69" bestFit="1" customWidth="1"/>
    <col min="10495" max="10495" width="14" style="69" customWidth="1"/>
    <col min="10496" max="10496" width="18" style="69" customWidth="1"/>
    <col min="10497" max="10497" width="24.5703125" style="69" customWidth="1"/>
    <col min="10498" max="10498" width="23.85546875" style="69" customWidth="1"/>
    <col min="10499" max="10499" width="17.140625" style="69" customWidth="1"/>
    <col min="10500" max="10500" width="45.85546875" style="69" customWidth="1"/>
    <col min="10501" max="10501" width="23.28515625" style="69" customWidth="1"/>
    <col min="10502" max="10502" width="24.5703125" style="69" customWidth="1"/>
    <col min="10503" max="10745" width="9.140625" style="69" customWidth="1"/>
    <col min="10746" max="10749" width="5.5703125" style="69"/>
    <col min="10750" max="10750" width="27.7109375" style="69" bestFit="1" customWidth="1"/>
    <col min="10751" max="10751" width="14" style="69" customWidth="1"/>
    <col min="10752" max="10752" width="18" style="69" customWidth="1"/>
    <col min="10753" max="10753" width="24.5703125" style="69" customWidth="1"/>
    <col min="10754" max="10754" width="23.85546875" style="69" customWidth="1"/>
    <col min="10755" max="10755" width="17.140625" style="69" customWidth="1"/>
    <col min="10756" max="10756" width="45.85546875" style="69" customWidth="1"/>
    <col min="10757" max="10757" width="23.28515625" style="69" customWidth="1"/>
    <col min="10758" max="10758" width="24.5703125" style="69" customWidth="1"/>
    <col min="10759" max="11001" width="9.140625" style="69" customWidth="1"/>
    <col min="11002" max="11005" width="5.5703125" style="69"/>
    <col min="11006" max="11006" width="27.7109375" style="69" bestFit="1" customWidth="1"/>
    <col min="11007" max="11007" width="14" style="69" customWidth="1"/>
    <col min="11008" max="11008" width="18" style="69" customWidth="1"/>
    <col min="11009" max="11009" width="24.5703125" style="69" customWidth="1"/>
    <col min="11010" max="11010" width="23.85546875" style="69" customWidth="1"/>
    <col min="11011" max="11011" width="17.140625" style="69" customWidth="1"/>
    <col min="11012" max="11012" width="45.85546875" style="69" customWidth="1"/>
    <col min="11013" max="11013" width="23.28515625" style="69" customWidth="1"/>
    <col min="11014" max="11014" width="24.5703125" style="69" customWidth="1"/>
    <col min="11015" max="11257" width="9.140625" style="69" customWidth="1"/>
    <col min="11258" max="11261" width="5.5703125" style="69"/>
    <col min="11262" max="11262" width="27.7109375" style="69" bestFit="1" customWidth="1"/>
    <col min="11263" max="11263" width="14" style="69" customWidth="1"/>
    <col min="11264" max="11264" width="18" style="69" customWidth="1"/>
    <col min="11265" max="11265" width="24.5703125" style="69" customWidth="1"/>
    <col min="11266" max="11266" width="23.85546875" style="69" customWidth="1"/>
    <col min="11267" max="11267" width="17.140625" style="69" customWidth="1"/>
    <col min="11268" max="11268" width="45.85546875" style="69" customWidth="1"/>
    <col min="11269" max="11269" width="23.28515625" style="69" customWidth="1"/>
    <col min="11270" max="11270" width="24.5703125" style="69" customWidth="1"/>
    <col min="11271" max="11513" width="9.140625" style="69" customWidth="1"/>
    <col min="11514" max="11517" width="5.5703125" style="69"/>
    <col min="11518" max="11518" width="27.7109375" style="69" bestFit="1" customWidth="1"/>
    <col min="11519" max="11519" width="14" style="69" customWidth="1"/>
    <col min="11520" max="11520" width="18" style="69" customWidth="1"/>
    <col min="11521" max="11521" width="24.5703125" style="69" customWidth="1"/>
    <col min="11522" max="11522" width="23.85546875" style="69" customWidth="1"/>
    <col min="11523" max="11523" width="17.140625" style="69" customWidth="1"/>
    <col min="11524" max="11524" width="45.85546875" style="69" customWidth="1"/>
    <col min="11525" max="11525" width="23.28515625" style="69" customWidth="1"/>
    <col min="11526" max="11526" width="24.5703125" style="69" customWidth="1"/>
    <col min="11527" max="11769" width="9.140625" style="69" customWidth="1"/>
    <col min="11770" max="11773" width="5.5703125" style="69"/>
    <col min="11774" max="11774" width="27.7109375" style="69" bestFit="1" customWidth="1"/>
    <col min="11775" max="11775" width="14" style="69" customWidth="1"/>
    <col min="11776" max="11776" width="18" style="69" customWidth="1"/>
    <col min="11777" max="11777" width="24.5703125" style="69" customWidth="1"/>
    <col min="11778" max="11778" width="23.85546875" style="69" customWidth="1"/>
    <col min="11779" max="11779" width="17.140625" style="69" customWidth="1"/>
    <col min="11780" max="11780" width="45.85546875" style="69" customWidth="1"/>
    <col min="11781" max="11781" width="23.28515625" style="69" customWidth="1"/>
    <col min="11782" max="11782" width="24.5703125" style="69" customWidth="1"/>
    <col min="11783" max="12025" width="9.140625" style="69" customWidth="1"/>
    <col min="12026" max="12029" width="5.5703125" style="69"/>
    <col min="12030" max="12030" width="27.7109375" style="69" bestFit="1" customWidth="1"/>
    <col min="12031" max="12031" width="14" style="69" customWidth="1"/>
    <col min="12032" max="12032" width="18" style="69" customWidth="1"/>
    <col min="12033" max="12033" width="24.5703125" style="69" customWidth="1"/>
    <col min="12034" max="12034" width="23.85546875" style="69" customWidth="1"/>
    <col min="12035" max="12035" width="17.140625" style="69" customWidth="1"/>
    <col min="12036" max="12036" width="45.85546875" style="69" customWidth="1"/>
    <col min="12037" max="12037" width="23.28515625" style="69" customWidth="1"/>
    <col min="12038" max="12038" width="24.5703125" style="69" customWidth="1"/>
    <col min="12039" max="12281" width="9.140625" style="69" customWidth="1"/>
    <col min="12282" max="12285" width="5.5703125" style="69"/>
    <col min="12286" max="12286" width="27.7109375" style="69" bestFit="1" customWidth="1"/>
    <col min="12287" max="12287" width="14" style="69" customWidth="1"/>
    <col min="12288" max="12288" width="18" style="69" customWidth="1"/>
    <col min="12289" max="12289" width="24.5703125" style="69" customWidth="1"/>
    <col min="12290" max="12290" width="23.85546875" style="69" customWidth="1"/>
    <col min="12291" max="12291" width="17.140625" style="69" customWidth="1"/>
    <col min="12292" max="12292" width="45.85546875" style="69" customWidth="1"/>
    <col min="12293" max="12293" width="23.28515625" style="69" customWidth="1"/>
    <col min="12294" max="12294" width="24.5703125" style="69" customWidth="1"/>
    <col min="12295" max="12537" width="9.140625" style="69" customWidth="1"/>
    <col min="12538" max="12541" width="5.5703125" style="69"/>
    <col min="12542" max="12542" width="27.7109375" style="69" bestFit="1" customWidth="1"/>
    <col min="12543" max="12543" width="14" style="69" customWidth="1"/>
    <col min="12544" max="12544" width="18" style="69" customWidth="1"/>
    <col min="12545" max="12545" width="24.5703125" style="69" customWidth="1"/>
    <col min="12546" max="12546" width="23.85546875" style="69" customWidth="1"/>
    <col min="12547" max="12547" width="17.140625" style="69" customWidth="1"/>
    <col min="12548" max="12548" width="45.85546875" style="69" customWidth="1"/>
    <col min="12549" max="12549" width="23.28515625" style="69" customWidth="1"/>
    <col min="12550" max="12550" width="24.5703125" style="69" customWidth="1"/>
    <col min="12551" max="12793" width="9.140625" style="69" customWidth="1"/>
    <col min="12794" max="12797" width="5.5703125" style="69"/>
    <col min="12798" max="12798" width="27.7109375" style="69" bestFit="1" customWidth="1"/>
    <col min="12799" max="12799" width="14" style="69" customWidth="1"/>
    <col min="12800" max="12800" width="18" style="69" customWidth="1"/>
    <col min="12801" max="12801" width="24.5703125" style="69" customWidth="1"/>
    <col min="12802" max="12802" width="23.85546875" style="69" customWidth="1"/>
    <col min="12803" max="12803" width="17.140625" style="69" customWidth="1"/>
    <col min="12804" max="12804" width="45.85546875" style="69" customWidth="1"/>
    <col min="12805" max="12805" width="23.28515625" style="69" customWidth="1"/>
    <col min="12806" max="12806" width="24.5703125" style="69" customWidth="1"/>
    <col min="12807" max="13049" width="9.140625" style="69" customWidth="1"/>
    <col min="13050" max="13053" width="5.5703125" style="69"/>
    <col min="13054" max="13054" width="27.7109375" style="69" bestFit="1" customWidth="1"/>
    <col min="13055" max="13055" width="14" style="69" customWidth="1"/>
    <col min="13056" max="13056" width="18" style="69" customWidth="1"/>
    <col min="13057" max="13057" width="24.5703125" style="69" customWidth="1"/>
    <col min="13058" max="13058" width="23.85546875" style="69" customWidth="1"/>
    <col min="13059" max="13059" width="17.140625" style="69" customWidth="1"/>
    <col min="13060" max="13060" width="45.85546875" style="69" customWidth="1"/>
    <col min="13061" max="13061" width="23.28515625" style="69" customWidth="1"/>
    <col min="13062" max="13062" width="24.5703125" style="69" customWidth="1"/>
    <col min="13063" max="13305" width="9.140625" style="69" customWidth="1"/>
    <col min="13306" max="13309" width="5.5703125" style="69"/>
    <col min="13310" max="13310" width="27.7109375" style="69" bestFit="1" customWidth="1"/>
    <col min="13311" max="13311" width="14" style="69" customWidth="1"/>
    <col min="13312" max="13312" width="18" style="69" customWidth="1"/>
    <col min="13313" max="13313" width="24.5703125" style="69" customWidth="1"/>
    <col min="13314" max="13314" width="23.85546875" style="69" customWidth="1"/>
    <col min="13315" max="13315" width="17.140625" style="69" customWidth="1"/>
    <col min="13316" max="13316" width="45.85546875" style="69" customWidth="1"/>
    <col min="13317" max="13317" width="23.28515625" style="69" customWidth="1"/>
    <col min="13318" max="13318" width="24.5703125" style="69" customWidth="1"/>
    <col min="13319" max="13561" width="9.140625" style="69" customWidth="1"/>
    <col min="13562" max="13565" width="5.5703125" style="69"/>
    <col min="13566" max="13566" width="27.7109375" style="69" bestFit="1" customWidth="1"/>
    <col min="13567" max="13567" width="14" style="69" customWidth="1"/>
    <col min="13568" max="13568" width="18" style="69" customWidth="1"/>
    <col min="13569" max="13569" width="24.5703125" style="69" customWidth="1"/>
    <col min="13570" max="13570" width="23.85546875" style="69" customWidth="1"/>
    <col min="13571" max="13571" width="17.140625" style="69" customWidth="1"/>
    <col min="13572" max="13572" width="45.85546875" style="69" customWidth="1"/>
    <col min="13573" max="13573" width="23.28515625" style="69" customWidth="1"/>
    <col min="13574" max="13574" width="24.5703125" style="69" customWidth="1"/>
    <col min="13575" max="13817" width="9.140625" style="69" customWidth="1"/>
    <col min="13818" max="13821" width="5.5703125" style="69"/>
    <col min="13822" max="13822" width="27.7109375" style="69" bestFit="1" customWidth="1"/>
    <col min="13823" max="13823" width="14" style="69" customWidth="1"/>
    <col min="13824" max="13824" width="18" style="69" customWidth="1"/>
    <col min="13825" max="13825" width="24.5703125" style="69" customWidth="1"/>
    <col min="13826" max="13826" width="23.85546875" style="69" customWidth="1"/>
    <col min="13827" max="13827" width="17.140625" style="69" customWidth="1"/>
    <col min="13828" max="13828" width="45.85546875" style="69" customWidth="1"/>
    <col min="13829" max="13829" width="23.28515625" style="69" customWidth="1"/>
    <col min="13830" max="13830" width="24.5703125" style="69" customWidth="1"/>
    <col min="13831" max="14073" width="9.140625" style="69" customWidth="1"/>
    <col min="14074" max="14077" width="5.5703125" style="69"/>
    <col min="14078" max="14078" width="27.7109375" style="69" bestFit="1" customWidth="1"/>
    <col min="14079" max="14079" width="14" style="69" customWidth="1"/>
    <col min="14080" max="14080" width="18" style="69" customWidth="1"/>
    <col min="14081" max="14081" width="24.5703125" style="69" customWidth="1"/>
    <col min="14082" max="14082" width="23.85546875" style="69" customWidth="1"/>
    <col min="14083" max="14083" width="17.140625" style="69" customWidth="1"/>
    <col min="14084" max="14084" width="45.85546875" style="69" customWidth="1"/>
    <col min="14085" max="14085" width="23.28515625" style="69" customWidth="1"/>
    <col min="14086" max="14086" width="24.5703125" style="69" customWidth="1"/>
    <col min="14087" max="14329" width="9.140625" style="69" customWidth="1"/>
    <col min="14330" max="14333" width="5.5703125" style="69"/>
    <col min="14334" max="14334" width="27.7109375" style="69" bestFit="1" customWidth="1"/>
    <col min="14335" max="14335" width="14" style="69" customWidth="1"/>
    <col min="14336" max="14336" width="18" style="69" customWidth="1"/>
    <col min="14337" max="14337" width="24.5703125" style="69" customWidth="1"/>
    <col min="14338" max="14338" width="23.85546875" style="69" customWidth="1"/>
    <col min="14339" max="14339" width="17.140625" style="69" customWidth="1"/>
    <col min="14340" max="14340" width="45.85546875" style="69" customWidth="1"/>
    <col min="14341" max="14341" width="23.28515625" style="69" customWidth="1"/>
    <col min="14342" max="14342" width="24.5703125" style="69" customWidth="1"/>
    <col min="14343" max="14585" width="9.140625" style="69" customWidth="1"/>
    <col min="14586" max="14589" width="5.5703125" style="69"/>
    <col min="14590" max="14590" width="27.7109375" style="69" bestFit="1" customWidth="1"/>
    <col min="14591" max="14591" width="14" style="69" customWidth="1"/>
    <col min="14592" max="14592" width="18" style="69" customWidth="1"/>
    <col min="14593" max="14593" width="24.5703125" style="69" customWidth="1"/>
    <col min="14594" max="14594" width="23.85546875" style="69" customWidth="1"/>
    <col min="14595" max="14595" width="17.140625" style="69" customWidth="1"/>
    <col min="14596" max="14596" width="45.85546875" style="69" customWidth="1"/>
    <col min="14597" max="14597" width="23.28515625" style="69" customWidth="1"/>
    <col min="14598" max="14598" width="24.5703125" style="69" customWidth="1"/>
    <col min="14599" max="14841" width="9.140625" style="69" customWidth="1"/>
    <col min="14842" max="14845" width="5.5703125" style="69"/>
    <col min="14846" max="14846" width="27.7109375" style="69" bestFit="1" customWidth="1"/>
    <col min="14847" max="14847" width="14" style="69" customWidth="1"/>
    <col min="14848" max="14848" width="18" style="69" customWidth="1"/>
    <col min="14849" max="14849" width="24.5703125" style="69" customWidth="1"/>
    <col min="14850" max="14850" width="23.85546875" style="69" customWidth="1"/>
    <col min="14851" max="14851" width="17.140625" style="69" customWidth="1"/>
    <col min="14852" max="14852" width="45.85546875" style="69" customWidth="1"/>
    <col min="14853" max="14853" width="23.28515625" style="69" customWidth="1"/>
    <col min="14854" max="14854" width="24.5703125" style="69" customWidth="1"/>
    <col min="14855" max="15097" width="9.140625" style="69" customWidth="1"/>
    <col min="15098" max="15101" width="5.5703125" style="69"/>
    <col min="15102" max="15102" width="27.7109375" style="69" bestFit="1" customWidth="1"/>
    <col min="15103" max="15103" width="14" style="69" customWidth="1"/>
    <col min="15104" max="15104" width="18" style="69" customWidth="1"/>
    <col min="15105" max="15105" width="24.5703125" style="69" customWidth="1"/>
    <col min="15106" max="15106" width="23.85546875" style="69" customWidth="1"/>
    <col min="15107" max="15107" width="17.140625" style="69" customWidth="1"/>
    <col min="15108" max="15108" width="45.85546875" style="69" customWidth="1"/>
    <col min="15109" max="15109" width="23.28515625" style="69" customWidth="1"/>
    <col min="15110" max="15110" width="24.5703125" style="69" customWidth="1"/>
    <col min="15111" max="15353" width="9.140625" style="69" customWidth="1"/>
    <col min="15354" max="15357" width="5.5703125" style="69"/>
    <col min="15358" max="15358" width="27.7109375" style="69" bestFit="1" customWidth="1"/>
    <col min="15359" max="15359" width="14" style="69" customWidth="1"/>
    <col min="15360" max="15360" width="18" style="69" customWidth="1"/>
    <col min="15361" max="15361" width="24.5703125" style="69" customWidth="1"/>
    <col min="15362" max="15362" width="23.85546875" style="69" customWidth="1"/>
    <col min="15363" max="15363" width="17.140625" style="69" customWidth="1"/>
    <col min="15364" max="15364" width="45.85546875" style="69" customWidth="1"/>
    <col min="15365" max="15365" width="23.28515625" style="69" customWidth="1"/>
    <col min="15366" max="15366" width="24.5703125" style="69" customWidth="1"/>
    <col min="15367" max="15609" width="9.140625" style="69" customWidth="1"/>
    <col min="15610" max="15613" width="5.5703125" style="69"/>
    <col min="15614" max="15614" width="27.7109375" style="69" bestFit="1" customWidth="1"/>
    <col min="15615" max="15615" width="14" style="69" customWidth="1"/>
    <col min="15616" max="15616" width="18" style="69" customWidth="1"/>
    <col min="15617" max="15617" width="24.5703125" style="69" customWidth="1"/>
    <col min="15618" max="15618" width="23.85546875" style="69" customWidth="1"/>
    <col min="15619" max="15619" width="17.140625" style="69" customWidth="1"/>
    <col min="15620" max="15620" width="45.85546875" style="69" customWidth="1"/>
    <col min="15621" max="15621" width="23.28515625" style="69" customWidth="1"/>
    <col min="15622" max="15622" width="24.5703125" style="69" customWidth="1"/>
    <col min="15623" max="15865" width="9.140625" style="69" customWidth="1"/>
    <col min="15866" max="15869" width="5.5703125" style="69"/>
    <col min="15870" max="15870" width="27.7109375" style="69" bestFit="1" customWidth="1"/>
    <col min="15871" max="15871" width="14" style="69" customWidth="1"/>
    <col min="15872" max="15872" width="18" style="69" customWidth="1"/>
    <col min="15873" max="15873" width="24.5703125" style="69" customWidth="1"/>
    <col min="15874" max="15874" width="23.85546875" style="69" customWidth="1"/>
    <col min="15875" max="15875" width="17.140625" style="69" customWidth="1"/>
    <col min="15876" max="15876" width="45.85546875" style="69" customWidth="1"/>
    <col min="15877" max="15877" width="23.28515625" style="69" customWidth="1"/>
    <col min="15878" max="15878" width="24.5703125" style="69" customWidth="1"/>
    <col min="15879" max="16121" width="9.140625" style="69" customWidth="1"/>
    <col min="16122" max="16125" width="5.5703125" style="69"/>
    <col min="16126" max="16126" width="27.7109375" style="69" bestFit="1" customWidth="1"/>
    <col min="16127" max="16127" width="14" style="69" customWidth="1"/>
    <col min="16128" max="16128" width="18" style="69" customWidth="1"/>
    <col min="16129" max="16129" width="24.5703125" style="69" customWidth="1"/>
    <col min="16130" max="16130" width="23.85546875" style="69" customWidth="1"/>
    <col min="16131" max="16131" width="17.140625" style="69" customWidth="1"/>
    <col min="16132" max="16132" width="45.85546875" style="69" customWidth="1"/>
    <col min="16133" max="16133" width="23.28515625" style="69" customWidth="1"/>
    <col min="16134" max="16134" width="24.5703125" style="69" customWidth="1"/>
    <col min="16135" max="16377" width="9.140625" style="69" customWidth="1"/>
    <col min="16378" max="16384" width="5.5703125" style="69"/>
  </cols>
  <sheetData>
    <row r="1" spans="1:6" x14ac:dyDescent="0.25">
      <c r="A1" s="70"/>
    </row>
    <row r="2" spans="1:6" s="77" customFormat="1" ht="26.25" x14ac:dyDescent="0.25">
      <c r="A2" s="88" t="s">
        <v>67</v>
      </c>
      <c r="B2" s="88"/>
      <c r="C2" s="88"/>
      <c r="D2" s="88"/>
      <c r="E2" s="88"/>
      <c r="F2" s="88"/>
    </row>
    <row r="3" spans="1:6" s="77" customFormat="1" x14ac:dyDescent="0.25"/>
    <row r="4" spans="1:6" s="77" customFormat="1" ht="129.75" customHeight="1" x14ac:dyDescent="0.25">
      <c r="A4" s="89" t="s">
        <v>68</v>
      </c>
      <c r="B4" s="89" t="s">
        <v>69</v>
      </c>
      <c r="C4" s="89" t="s">
        <v>70</v>
      </c>
      <c r="D4" s="89" t="s">
        <v>71</v>
      </c>
      <c r="E4" s="89" t="s">
        <v>72</v>
      </c>
      <c r="F4" s="89" t="s">
        <v>73</v>
      </c>
    </row>
    <row r="5" spans="1:6" s="77" customFormat="1" ht="36.75" customHeight="1" x14ac:dyDescent="0.25">
      <c r="A5" s="85" t="s">
        <v>74</v>
      </c>
      <c r="B5" s="85" t="s">
        <v>74</v>
      </c>
      <c r="C5" s="90">
        <v>30</v>
      </c>
      <c r="D5" s="90">
        <v>3</v>
      </c>
      <c r="E5" s="91" t="s">
        <v>75</v>
      </c>
      <c r="F5" s="91" t="s">
        <v>76</v>
      </c>
    </row>
    <row r="6" spans="1:6" s="87" customFormat="1" ht="36.75" customHeight="1" x14ac:dyDescent="0.25">
      <c r="A6" s="85" t="s">
        <v>77</v>
      </c>
      <c r="B6" s="85" t="s">
        <v>78</v>
      </c>
      <c r="C6" s="90">
        <v>20</v>
      </c>
      <c r="D6" s="90">
        <v>2</v>
      </c>
      <c r="E6" s="92"/>
      <c r="F6" s="92"/>
    </row>
    <row r="7" spans="1:6" s="87" customFormat="1" x14ac:dyDescent="0.25"/>
    <row r="8" spans="1:6" s="87" customFormat="1" x14ac:dyDescent="0.25"/>
    <row r="9" spans="1:6" s="87" customFormat="1" x14ac:dyDescent="0.25"/>
    <row r="10" spans="1:6" s="87" customFormat="1" x14ac:dyDescent="0.25"/>
    <row r="11" spans="1:6" s="87" customFormat="1" x14ac:dyDescent="0.25"/>
    <row r="12" spans="1:6" s="87" customFormat="1" x14ac:dyDescent="0.25"/>
    <row r="13" spans="1:6" s="87" customFormat="1" x14ac:dyDescent="0.25"/>
    <row r="14" spans="1:6" s="87" customFormat="1" x14ac:dyDescent="0.25"/>
    <row r="15" spans="1:6" s="87" customFormat="1" x14ac:dyDescent="0.25"/>
    <row r="16" spans="1:6" s="87" customFormat="1" x14ac:dyDescent="0.25"/>
    <row r="17" s="87" customFormat="1" x14ac:dyDescent="0.25"/>
    <row r="18" s="87" customFormat="1" x14ac:dyDescent="0.25"/>
    <row r="19" s="87" customFormat="1" x14ac:dyDescent="0.25"/>
    <row r="20" s="87" customFormat="1" x14ac:dyDescent="0.25"/>
    <row r="21" s="87" customFormat="1" x14ac:dyDescent="0.25"/>
    <row r="22" s="87" customFormat="1" x14ac:dyDescent="0.25"/>
    <row r="23" s="87" customFormat="1" x14ac:dyDescent="0.25"/>
    <row r="24" s="87" customFormat="1" x14ac:dyDescent="0.25"/>
    <row r="25" s="87" customFormat="1" x14ac:dyDescent="0.25"/>
    <row r="26" s="87" customFormat="1" x14ac:dyDescent="0.25"/>
    <row r="27" s="87" customFormat="1" x14ac:dyDescent="0.25"/>
    <row r="28" s="87" customFormat="1" x14ac:dyDescent="0.25"/>
    <row r="29" s="87" customFormat="1" x14ac:dyDescent="0.25"/>
    <row r="30" s="87" customFormat="1" x14ac:dyDescent="0.25"/>
    <row r="31" s="87" customFormat="1" x14ac:dyDescent="0.25"/>
    <row r="32" s="87" customFormat="1" x14ac:dyDescent="0.25"/>
    <row r="33" s="87" customFormat="1" x14ac:dyDescent="0.25"/>
    <row r="34" s="87" customFormat="1" x14ac:dyDescent="0.25"/>
    <row r="35" s="87" customFormat="1" x14ac:dyDescent="0.25"/>
    <row r="36" s="87" customFormat="1" x14ac:dyDescent="0.25"/>
    <row r="37" s="87" customFormat="1" x14ac:dyDescent="0.25"/>
    <row r="38" s="87" customFormat="1" x14ac:dyDescent="0.25"/>
    <row r="39" s="87" customFormat="1" x14ac:dyDescent="0.25"/>
    <row r="40" s="87" customFormat="1" x14ac:dyDescent="0.25"/>
    <row r="41" s="87" customFormat="1" x14ac:dyDescent="0.25"/>
    <row r="42" s="87" customFormat="1" x14ac:dyDescent="0.25"/>
    <row r="43" s="87" customFormat="1" x14ac:dyDescent="0.25"/>
    <row r="44" s="87" customFormat="1" x14ac:dyDescent="0.25"/>
    <row r="45" s="87" customFormat="1" x14ac:dyDescent="0.25"/>
    <row r="46" s="87" customFormat="1" x14ac:dyDescent="0.25"/>
    <row r="47" s="87" customFormat="1" x14ac:dyDescent="0.25"/>
    <row r="48" s="87" customFormat="1" x14ac:dyDescent="0.25"/>
    <row r="49" s="87" customFormat="1" x14ac:dyDescent="0.25"/>
    <row r="50" s="87" customFormat="1" x14ac:dyDescent="0.25"/>
    <row r="51" s="87" customFormat="1" x14ac:dyDescent="0.25"/>
    <row r="52" s="87" customFormat="1" x14ac:dyDescent="0.25"/>
    <row r="53" s="87" customFormat="1" x14ac:dyDescent="0.25"/>
    <row r="54" s="87" customFormat="1" x14ac:dyDescent="0.25"/>
    <row r="55" s="87" customFormat="1" x14ac:dyDescent="0.25"/>
    <row r="56" s="87" customFormat="1" x14ac:dyDescent="0.25"/>
    <row r="57" s="87" customFormat="1" x14ac:dyDescent="0.25"/>
    <row r="58" s="87" customFormat="1" x14ac:dyDescent="0.25"/>
    <row r="59" s="87" customFormat="1" x14ac:dyDescent="0.25"/>
    <row r="60" s="87" customFormat="1" x14ac:dyDescent="0.25"/>
    <row r="61" s="87" customFormat="1" x14ac:dyDescent="0.25"/>
    <row r="62" s="87" customFormat="1" x14ac:dyDescent="0.25"/>
    <row r="63" s="87" customFormat="1" x14ac:dyDescent="0.25"/>
    <row r="64" s="87" customFormat="1" x14ac:dyDescent="0.25"/>
    <row r="65" s="87" customFormat="1" x14ac:dyDescent="0.25"/>
    <row r="66" s="87" customFormat="1" x14ac:dyDescent="0.25"/>
    <row r="67" s="87" customFormat="1" x14ac:dyDescent="0.25"/>
    <row r="68" s="87" customFormat="1" x14ac:dyDescent="0.25"/>
    <row r="69" s="87" customFormat="1" x14ac:dyDescent="0.25"/>
    <row r="70" s="87" customFormat="1" x14ac:dyDescent="0.25"/>
    <row r="71" s="87" customFormat="1" x14ac:dyDescent="0.25"/>
    <row r="72" s="87" customFormat="1" x14ac:dyDescent="0.25"/>
    <row r="73" s="87" customFormat="1" x14ac:dyDescent="0.25"/>
  </sheetData>
  <mergeCells count="3">
    <mergeCell ref="A2:F2"/>
    <mergeCell ref="E5:E6"/>
    <mergeCell ref="F5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აქტივობების ჯამური ბიუჯეტი</vt:lpstr>
      <vt:lpstr>ნსდს-ვერსია</vt:lpstr>
      <vt:lpstr>ჯანდაცვის ვერსია პროტოკოლის მიხ</vt:lpstr>
      <vt:lpstr>ჯანდაცვის ვერსია - ეკონომიური</vt:lpstr>
      <vt:lpstr>პროგრამის დანართები</vt:lpstr>
      <vt:lpstr>ტრენინგების ბიუჯეტი</vt:lpstr>
      <vt:lpstr>ტრენინგების ტექდავალება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2019-03-28T16:29:12Z</dcterms:modified>
</cp:coreProperties>
</file>